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pault\LD Rally Team Dropbox\Paul Tong\LDX 2024\Leg A Files\"/>
    </mc:Choice>
  </mc:AlternateContent>
  <xr:revisionPtr revIDLastSave="0" documentId="13_ncr:1_{DEB62D31-C8F5-4859-A18B-06AA103F95A8}" xr6:coauthVersionLast="47" xr6:coauthVersionMax="47" xr10:uidLastSave="{00000000-0000-0000-0000-000000000000}"/>
  <bookViews>
    <workbookView xWindow="28680" yWindow="-120" windowWidth="29040" windowHeight="15840" activeTab="2" xr2:uid="{88A9B39A-3080-46FE-BD66-65CBBB73DD93}"/>
  </bookViews>
  <sheets>
    <sheet name="ScoreHelperLeg-A" sheetId="40" r:id="rId1"/>
    <sheet name="Scorer(A)" sheetId="5" r:id="rId2"/>
    <sheet name="LegA" sheetId="3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37" l="1"/>
  <c r="G59" i="37"/>
  <c r="G60" i="37"/>
  <c r="G61" i="37"/>
  <c r="G62" i="37"/>
  <c r="G63" i="37"/>
  <c r="G64" i="37"/>
  <c r="G65" i="37"/>
  <c r="G66" i="37"/>
  <c r="G67" i="37"/>
  <c r="G68" i="37"/>
  <c r="G69" i="37"/>
  <c r="G70" i="37"/>
  <c r="G71" i="37"/>
  <c r="G72" i="37"/>
  <c r="G73" i="37"/>
  <c r="G74" i="37"/>
  <c r="G75" i="37"/>
  <c r="G76" i="37"/>
  <c r="G77" i="37"/>
  <c r="G78" i="37"/>
  <c r="G79" i="37"/>
  <c r="G80" i="37"/>
  <c r="G81" i="37"/>
  <c r="G82" i="37"/>
  <c r="G83" i="37"/>
  <c r="G84" i="37"/>
  <c r="G85" i="37"/>
  <c r="G86" i="37"/>
  <c r="G87" i="37"/>
  <c r="G88" i="37"/>
  <c r="G89" i="37"/>
  <c r="G90" i="37"/>
  <c r="G91" i="37"/>
  <c r="G92" i="37"/>
  <c r="G93" i="37"/>
  <c r="G94" i="37"/>
  <c r="G95" i="37"/>
  <c r="G96" i="37"/>
  <c r="G97" i="37"/>
  <c r="G98" i="37"/>
  <c r="G99" i="37"/>
  <c r="G100" i="37"/>
  <c r="G101" i="37"/>
  <c r="G102" i="37"/>
  <c r="G103" i="37"/>
  <c r="G104" i="37"/>
  <c r="G105" i="37"/>
  <c r="G106" i="37"/>
  <c r="G107" i="37"/>
  <c r="G108" i="37"/>
  <c r="G109" i="37"/>
  <c r="G110" i="37"/>
  <c r="G111" i="37"/>
  <c r="G112" i="37"/>
  <c r="G113" i="37"/>
  <c r="G114" i="37"/>
  <c r="G115" i="37"/>
  <c r="G116" i="37"/>
  <c r="G117" i="37"/>
  <c r="G118" i="37"/>
  <c r="G119" i="37"/>
  <c r="G120" i="37"/>
  <c r="G121" i="37"/>
  <c r="G122" i="37"/>
  <c r="G123" i="37"/>
  <c r="G124" i="37"/>
  <c r="G125" i="37"/>
  <c r="G126" i="37"/>
  <c r="G127" i="37"/>
  <c r="G128" i="37"/>
  <c r="G129" i="37"/>
  <c r="G130" i="37"/>
  <c r="G131" i="37"/>
  <c r="G132" i="37"/>
  <c r="G133" i="37"/>
  <c r="G134" i="37"/>
  <c r="G135" i="37"/>
  <c r="G136" i="37"/>
  <c r="G137" i="37"/>
  <c r="G138" i="37"/>
  <c r="G139" i="37"/>
  <c r="G140" i="37"/>
  <c r="G141" i="37"/>
  <c r="G142" i="37"/>
  <c r="G143" i="37"/>
  <c r="G144" i="37"/>
  <c r="G145" i="37"/>
  <c r="G146" i="37"/>
  <c r="G147" i="37"/>
  <c r="G148" i="37"/>
  <c r="G149" i="37"/>
  <c r="G150" i="37"/>
  <c r="G151" i="37"/>
  <c r="G152" i="37"/>
  <c r="G153" i="37"/>
  <c r="G154" i="37"/>
  <c r="G155" i="37"/>
  <c r="G156" i="37"/>
  <c r="G157" i="37"/>
  <c r="G158" i="37"/>
  <c r="G159" i="37"/>
  <c r="G160" i="37"/>
  <c r="G161" i="37"/>
  <c r="G162" i="37"/>
  <c r="G163" i="37"/>
  <c r="G164" i="37"/>
  <c r="G165" i="37"/>
  <c r="G166" i="37"/>
  <c r="G167" i="37"/>
  <c r="G168" i="37"/>
  <c r="G169" i="37"/>
  <c r="G170" i="37"/>
  <c r="G171" i="37"/>
  <c r="G172" i="37"/>
  <c r="G173" i="37"/>
  <c r="G174" i="37"/>
  <c r="G175" i="37"/>
  <c r="G176" i="37"/>
  <c r="G177" i="37"/>
  <c r="G178" i="37"/>
  <c r="G179" i="37"/>
  <c r="G180" i="37"/>
  <c r="G181" i="37"/>
  <c r="G182" i="37"/>
  <c r="G183" i="37"/>
  <c r="G184" i="37"/>
  <c r="G185" i="37"/>
  <c r="G186" i="37"/>
  <c r="G187" i="37"/>
  <c r="G188" i="37"/>
  <c r="G189" i="37"/>
  <c r="G190" i="37"/>
  <c r="G191" i="37"/>
  <c r="G192" i="37"/>
  <c r="G193" i="37"/>
  <c r="G194" i="37"/>
  <c r="G195" i="37"/>
  <c r="G196" i="37"/>
  <c r="G197" i="37"/>
  <c r="G198" i="37"/>
  <c r="G199" i="37"/>
  <c r="G200" i="37"/>
  <c r="G201" i="37"/>
  <c r="G202" i="37"/>
  <c r="G203" i="37"/>
  <c r="G204" i="37"/>
  <c r="G205" i="37"/>
  <c r="G206" i="37"/>
  <c r="G207" i="37"/>
  <c r="G208" i="37"/>
  <c r="G209" i="37"/>
  <c r="G210" i="37"/>
  <c r="G211" i="37"/>
  <c r="G212" i="37"/>
  <c r="G213" i="37"/>
  <c r="G214" i="37"/>
  <c r="G215" i="37"/>
  <c r="G216" i="37"/>
  <c r="G217" i="37"/>
  <c r="G218" i="37"/>
  <c r="G219" i="37"/>
  <c r="G220" i="37"/>
  <c r="G221" i="37"/>
  <c r="G222" i="37"/>
  <c r="G223" i="37"/>
  <c r="G224" i="37"/>
  <c r="G225" i="37"/>
  <c r="G226" i="37"/>
  <c r="G227" i="37"/>
  <c r="G228" i="37"/>
  <c r="G229" i="37"/>
  <c r="G230" i="37"/>
  <c r="G231" i="37"/>
  <c r="G232" i="37"/>
  <c r="G233" i="37"/>
  <c r="G234" i="37"/>
  <c r="G235" i="37"/>
  <c r="G236" i="37"/>
  <c r="G237" i="37"/>
  <c r="G238" i="37"/>
  <c r="G239" i="37"/>
  <c r="G240" i="37"/>
  <c r="G241" i="37"/>
  <c r="G242" i="37"/>
  <c r="G243" i="37"/>
  <c r="G244" i="37"/>
  <c r="G245" i="37"/>
  <c r="G246" i="37"/>
  <c r="G247" i="37"/>
  <c r="G248" i="37"/>
  <c r="G249" i="37"/>
  <c r="G250" i="37"/>
  <c r="G251" i="37"/>
  <c r="G252" i="37"/>
  <c r="G253" i="37"/>
  <c r="G254" i="37"/>
  <c r="G255" i="37"/>
  <c r="G256" i="37"/>
  <c r="G257" i="37"/>
  <c r="G258" i="37"/>
  <c r="G259" i="37"/>
  <c r="G260" i="37"/>
  <c r="G261" i="37"/>
  <c r="G262" i="37"/>
  <c r="G263" i="37"/>
  <c r="G264" i="37"/>
  <c r="G265" i="37"/>
  <c r="G266" i="37"/>
  <c r="G267" i="37"/>
  <c r="G268" i="37"/>
  <c r="G269" i="37"/>
  <c r="G270" i="37"/>
  <c r="G271" i="37"/>
  <c r="G272" i="37"/>
  <c r="G273" i="37"/>
  <c r="G274" i="37"/>
  <c r="G275" i="37"/>
  <c r="G276" i="37"/>
  <c r="G277" i="37"/>
  <c r="G278" i="37"/>
  <c r="G279" i="37"/>
  <c r="G280" i="37"/>
  <c r="G281" i="37"/>
  <c r="G282" i="37"/>
  <c r="G283" i="37"/>
  <c r="G284" i="37"/>
  <c r="J27" i="40"/>
  <c r="F27" i="40" s="1"/>
  <c r="J42" i="40"/>
  <c r="J46" i="40"/>
  <c r="F46" i="40" s="1"/>
  <c r="J70" i="40"/>
  <c r="F70" i="40" s="1"/>
  <c r="J71" i="40"/>
  <c r="F71" i="40" s="1"/>
  <c r="J72" i="40"/>
  <c r="F72" i="40" s="1"/>
  <c r="J73" i="40"/>
  <c r="F73" i="40" s="1"/>
  <c r="J74" i="40"/>
  <c r="F74" i="40" s="1"/>
  <c r="J75" i="40"/>
  <c r="F75" i="40" s="1"/>
  <c r="J76" i="40"/>
  <c r="F76" i="40" s="1"/>
  <c r="J77" i="40"/>
  <c r="F77" i="40" s="1"/>
  <c r="J78" i="40"/>
  <c r="F78" i="40" s="1"/>
  <c r="J79" i="40"/>
  <c r="F79" i="40" s="1"/>
  <c r="J80" i="40"/>
  <c r="F80" i="40" s="1"/>
  <c r="J81" i="40"/>
  <c r="F81" i="40" s="1"/>
  <c r="J82" i="40"/>
  <c r="F82" i="40" s="1"/>
  <c r="J83" i="40"/>
  <c r="F83" i="40" s="1"/>
  <c r="J84" i="40"/>
  <c r="F84" i="40" s="1"/>
  <c r="J85" i="40"/>
  <c r="F85" i="40" s="1"/>
  <c r="J86" i="40"/>
  <c r="F86" i="40" s="1"/>
  <c r="J87" i="40"/>
  <c r="F87" i="40" s="1"/>
  <c r="J88" i="40"/>
  <c r="F88" i="40" s="1"/>
  <c r="J89" i="40"/>
  <c r="F89" i="40" s="1"/>
  <c r="J90" i="40"/>
  <c r="F90" i="40" s="1"/>
  <c r="J91" i="40"/>
  <c r="F91" i="40" s="1"/>
  <c r="J92" i="40"/>
  <c r="J93" i="40"/>
  <c r="F93" i="40" s="1"/>
  <c r="J94" i="40"/>
  <c r="F94" i="40" s="1"/>
  <c r="J95" i="40"/>
  <c r="F95" i="40" s="1"/>
  <c r="J96" i="40"/>
  <c r="F96" i="40" s="1"/>
  <c r="J97" i="40"/>
  <c r="F97" i="40" s="1"/>
  <c r="J98" i="40"/>
  <c r="F98" i="40" s="1"/>
  <c r="J99" i="40"/>
  <c r="F99" i="40" s="1"/>
  <c r="J100" i="40"/>
  <c r="F100" i="40" s="1"/>
  <c r="J101" i="40"/>
  <c r="F101" i="40" s="1"/>
  <c r="J102" i="40"/>
  <c r="F102" i="40" s="1"/>
  <c r="J103" i="40"/>
  <c r="F103" i="40" s="1"/>
  <c r="J104" i="40"/>
  <c r="J105" i="40"/>
  <c r="F105" i="40" s="1"/>
  <c r="J106" i="40"/>
  <c r="F106" i="40" s="1"/>
  <c r="G2" i="37"/>
  <c r="H12" i="40"/>
  <c r="I12" i="40"/>
  <c r="G13" i="40"/>
  <c r="I13" i="40"/>
  <c r="H14" i="40"/>
  <c r="I14" i="40"/>
  <c r="G15" i="40"/>
  <c r="I15" i="40"/>
  <c r="H16" i="40"/>
  <c r="I16" i="40"/>
  <c r="H17" i="40"/>
  <c r="I17" i="40"/>
  <c r="G18" i="40"/>
  <c r="I18" i="40"/>
  <c r="H19" i="40"/>
  <c r="I19" i="40"/>
  <c r="H20" i="40"/>
  <c r="I20" i="40"/>
  <c r="H21" i="40"/>
  <c r="I21" i="40"/>
  <c r="G22" i="40"/>
  <c r="I22" i="40"/>
  <c r="H23" i="40"/>
  <c r="I23" i="40"/>
  <c r="H24" i="40"/>
  <c r="I24" i="40"/>
  <c r="G25" i="40"/>
  <c r="I25" i="40"/>
  <c r="H26" i="40"/>
  <c r="I26" i="40"/>
  <c r="H27" i="40"/>
  <c r="I27" i="40"/>
  <c r="G28" i="40"/>
  <c r="I28" i="40"/>
  <c r="H29" i="40"/>
  <c r="I29" i="40"/>
  <c r="H30" i="40"/>
  <c r="I30" i="40"/>
  <c r="H31" i="40"/>
  <c r="I31" i="40"/>
  <c r="I32" i="40"/>
  <c r="H33" i="40"/>
  <c r="I33" i="40"/>
  <c r="I34" i="40"/>
  <c r="G35" i="40"/>
  <c r="I35" i="40"/>
  <c r="H36" i="40"/>
  <c r="I36" i="40"/>
  <c r="I37" i="40"/>
  <c r="H38" i="40"/>
  <c r="I38" i="40"/>
  <c r="G39" i="40"/>
  <c r="I39" i="40"/>
  <c r="G40" i="40"/>
  <c r="H40" i="40"/>
  <c r="I40" i="40"/>
  <c r="G41" i="40"/>
  <c r="H41" i="40"/>
  <c r="I41" i="40"/>
  <c r="G42" i="40"/>
  <c r="H42" i="40"/>
  <c r="I42" i="40"/>
  <c r="F42" i="40"/>
  <c r="G43" i="40"/>
  <c r="H43" i="40"/>
  <c r="I43" i="40"/>
  <c r="G44" i="40"/>
  <c r="H44" i="40"/>
  <c r="I44" i="40"/>
  <c r="G45" i="40"/>
  <c r="H45" i="40"/>
  <c r="I45" i="40"/>
  <c r="C46" i="40"/>
  <c r="G46" i="40"/>
  <c r="H46" i="40"/>
  <c r="I46" i="40"/>
  <c r="H47" i="40"/>
  <c r="I47" i="40"/>
  <c r="H48" i="40"/>
  <c r="I48" i="40"/>
  <c r="H49" i="40"/>
  <c r="I49" i="40"/>
  <c r="H50" i="40"/>
  <c r="I50" i="40"/>
  <c r="H51" i="40"/>
  <c r="I51" i="40"/>
  <c r="H52" i="40"/>
  <c r="I52" i="40"/>
  <c r="H53" i="40"/>
  <c r="I53" i="40"/>
  <c r="H54" i="40"/>
  <c r="I54" i="40"/>
  <c r="H55" i="40"/>
  <c r="I55" i="40"/>
  <c r="H56" i="40"/>
  <c r="I56" i="40"/>
  <c r="H57" i="40"/>
  <c r="I57" i="40"/>
  <c r="H58" i="40"/>
  <c r="I58" i="40"/>
  <c r="H59" i="40"/>
  <c r="I59" i="40"/>
  <c r="H60" i="40"/>
  <c r="I60" i="40"/>
  <c r="D61" i="40"/>
  <c r="H61" i="40"/>
  <c r="I61" i="40"/>
  <c r="H62" i="40"/>
  <c r="I62" i="40"/>
  <c r="H63" i="40"/>
  <c r="I63" i="40"/>
  <c r="H64" i="40"/>
  <c r="I64" i="40"/>
  <c r="H65" i="40"/>
  <c r="I65" i="40"/>
  <c r="H66" i="40"/>
  <c r="I66" i="40"/>
  <c r="H67" i="40"/>
  <c r="I67" i="40"/>
  <c r="H68" i="40"/>
  <c r="I68" i="40"/>
  <c r="G69" i="40"/>
  <c r="I69" i="40"/>
  <c r="G70" i="40"/>
  <c r="H70" i="40"/>
  <c r="I70" i="40"/>
  <c r="G71" i="40"/>
  <c r="H71" i="40"/>
  <c r="I71" i="40"/>
  <c r="G72" i="40"/>
  <c r="H72" i="40"/>
  <c r="I72" i="40"/>
  <c r="G73" i="40"/>
  <c r="H73" i="40"/>
  <c r="I73" i="40"/>
  <c r="G74" i="40"/>
  <c r="H74" i="40"/>
  <c r="I74" i="40"/>
  <c r="G75" i="40"/>
  <c r="H75" i="40"/>
  <c r="I75" i="40"/>
  <c r="G76" i="40"/>
  <c r="H76" i="40"/>
  <c r="I76" i="40"/>
  <c r="G77" i="40"/>
  <c r="H77" i="40"/>
  <c r="I77" i="40"/>
  <c r="G78" i="40"/>
  <c r="H78" i="40"/>
  <c r="I78" i="40"/>
  <c r="G79" i="40"/>
  <c r="H79" i="40"/>
  <c r="I79" i="40"/>
  <c r="G80" i="40"/>
  <c r="H80" i="40"/>
  <c r="I80" i="40"/>
  <c r="G81" i="40"/>
  <c r="H81" i="40"/>
  <c r="I81" i="40"/>
  <c r="G82" i="40"/>
  <c r="H82" i="40"/>
  <c r="I82" i="40"/>
  <c r="G83" i="40"/>
  <c r="H83" i="40"/>
  <c r="I83" i="40"/>
  <c r="E84" i="40"/>
  <c r="G84" i="40"/>
  <c r="H84" i="40"/>
  <c r="I84" i="40"/>
  <c r="D85" i="40"/>
  <c r="G85" i="40"/>
  <c r="H85" i="40"/>
  <c r="I85" i="40"/>
  <c r="D86" i="40"/>
  <c r="G86" i="40"/>
  <c r="H86" i="40"/>
  <c r="I86" i="40"/>
  <c r="C87" i="40"/>
  <c r="G87" i="40"/>
  <c r="H87" i="40"/>
  <c r="I87" i="40"/>
  <c r="G88" i="40"/>
  <c r="H88" i="40"/>
  <c r="I88" i="40"/>
  <c r="G89" i="40"/>
  <c r="H89" i="40"/>
  <c r="I89" i="40"/>
  <c r="C90" i="40"/>
  <c r="G90" i="40"/>
  <c r="H90" i="40"/>
  <c r="I90" i="40"/>
  <c r="G91" i="40"/>
  <c r="H91" i="40"/>
  <c r="I91" i="40"/>
  <c r="G92" i="40"/>
  <c r="H92" i="40"/>
  <c r="I92" i="40"/>
  <c r="F92" i="40"/>
  <c r="G93" i="40"/>
  <c r="H93" i="40"/>
  <c r="I93" i="40"/>
  <c r="G94" i="40"/>
  <c r="H94" i="40"/>
  <c r="I94" i="40"/>
  <c r="G95" i="40"/>
  <c r="H95" i="40"/>
  <c r="I95" i="40"/>
  <c r="C96" i="40"/>
  <c r="D96" i="40"/>
  <c r="E96" i="40"/>
  <c r="G96" i="40"/>
  <c r="H96" i="40"/>
  <c r="I96" i="40"/>
  <c r="C97" i="40"/>
  <c r="D97" i="40"/>
  <c r="E97" i="40"/>
  <c r="G97" i="40"/>
  <c r="H97" i="40"/>
  <c r="I97" i="40"/>
  <c r="C98" i="40"/>
  <c r="D98" i="40"/>
  <c r="E98" i="40"/>
  <c r="G98" i="40"/>
  <c r="H98" i="40"/>
  <c r="I98" i="40"/>
  <c r="C99" i="40"/>
  <c r="D99" i="40"/>
  <c r="E99" i="40"/>
  <c r="G99" i="40"/>
  <c r="H99" i="40"/>
  <c r="I99" i="40"/>
  <c r="C100" i="40"/>
  <c r="D100" i="40"/>
  <c r="E100" i="40"/>
  <c r="G100" i="40"/>
  <c r="H100" i="40"/>
  <c r="I100" i="40"/>
  <c r="C101" i="40"/>
  <c r="D101" i="40"/>
  <c r="E101" i="40"/>
  <c r="G101" i="40"/>
  <c r="H101" i="40"/>
  <c r="I101" i="40"/>
  <c r="C102" i="40"/>
  <c r="D102" i="40"/>
  <c r="E102" i="40"/>
  <c r="G102" i="40"/>
  <c r="H102" i="40"/>
  <c r="I102" i="40"/>
  <c r="C103" i="40"/>
  <c r="D103" i="40"/>
  <c r="E103" i="40"/>
  <c r="G103" i="40"/>
  <c r="H103" i="40"/>
  <c r="I103" i="40"/>
  <c r="C104" i="40"/>
  <c r="D104" i="40"/>
  <c r="E104" i="40"/>
  <c r="G104" i="40"/>
  <c r="H104" i="40"/>
  <c r="I104" i="40"/>
  <c r="F104" i="40"/>
  <c r="C105" i="40"/>
  <c r="D105" i="40"/>
  <c r="E105" i="40"/>
  <c r="G105" i="40"/>
  <c r="H105" i="40"/>
  <c r="I105" i="40"/>
  <c r="C106" i="40"/>
  <c r="D106" i="40"/>
  <c r="E106" i="40"/>
  <c r="G106" i="40"/>
  <c r="H106" i="40"/>
  <c r="I106" i="40"/>
  <c r="H11" i="40"/>
  <c r="I11" i="40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Q324" i="5"/>
  <c r="Q325" i="5"/>
  <c r="Q326" i="5"/>
  <c r="Q327" i="5"/>
  <c r="Q328" i="5"/>
  <c r="Q329" i="5"/>
  <c r="Q330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48" i="5"/>
  <c r="Q349" i="5"/>
  <c r="Q350" i="5"/>
  <c r="Q351" i="5"/>
  <c r="Q352" i="5"/>
  <c r="Q353" i="5"/>
  <c r="Q354" i="5"/>
  <c r="Q355" i="5"/>
  <c r="Q356" i="5"/>
  <c r="Q357" i="5"/>
  <c r="Q358" i="5"/>
  <c r="Q359" i="5"/>
  <c r="Q360" i="5"/>
  <c r="Q361" i="5"/>
  <c r="Q362" i="5"/>
  <c r="Q363" i="5"/>
  <c r="Q364" i="5"/>
  <c r="Q365" i="5"/>
  <c r="Q366" i="5"/>
  <c r="Q367" i="5"/>
  <c r="Q368" i="5"/>
  <c r="Q369" i="5"/>
  <c r="Q370" i="5"/>
  <c r="Q371" i="5"/>
  <c r="Q372" i="5"/>
  <c r="Q373" i="5"/>
  <c r="Q374" i="5"/>
  <c r="Q375" i="5"/>
  <c r="Q376" i="5"/>
  <c r="Q377" i="5"/>
  <c r="Q378" i="5"/>
  <c r="Q379" i="5"/>
  <c r="Q380" i="5"/>
  <c r="Q381" i="5"/>
  <c r="Q382" i="5"/>
  <c r="Q383" i="5"/>
  <c r="Q384" i="5"/>
  <c r="Q385" i="5"/>
  <c r="Q386" i="5"/>
  <c r="Q387" i="5"/>
  <c r="Q388" i="5"/>
  <c r="Q389" i="5"/>
  <c r="Q390" i="5"/>
  <c r="Q391" i="5"/>
  <c r="Q392" i="5"/>
  <c r="Q393" i="5"/>
  <c r="Q394" i="5"/>
  <c r="Q395" i="5"/>
  <c r="Q396" i="5"/>
  <c r="Q397" i="5"/>
  <c r="Q398" i="5"/>
  <c r="Q399" i="5"/>
  <c r="Q400" i="5"/>
  <c r="Q401" i="5"/>
  <c r="Q402" i="5"/>
  <c r="Q403" i="5"/>
  <c r="Q404" i="5"/>
  <c r="Q405" i="5"/>
  <c r="Q406" i="5"/>
  <c r="Q407" i="5"/>
  <c r="Q408" i="5"/>
  <c r="Q409" i="5"/>
  <c r="Q410" i="5"/>
  <c r="Q411" i="5"/>
  <c r="Q412" i="5"/>
  <c r="Q413" i="5"/>
  <c r="Q414" i="5"/>
  <c r="Q415" i="5"/>
  <c r="Q416" i="5"/>
  <c r="Q122" i="5"/>
  <c r="B12" i="5"/>
  <c r="J12" i="5" s="1"/>
  <c r="B13" i="5"/>
  <c r="I13" i="5" s="1"/>
  <c r="B14" i="5"/>
  <c r="G14" i="5" s="1"/>
  <c r="B15" i="5"/>
  <c r="J15" i="5" s="1"/>
  <c r="B16" i="5"/>
  <c r="G16" i="5" s="1"/>
  <c r="B17" i="5"/>
  <c r="B18" i="5"/>
  <c r="G18" i="5" s="1"/>
  <c r="B19" i="5"/>
  <c r="G19" i="5" s="1"/>
  <c r="B20" i="5"/>
  <c r="J20" i="5" s="1"/>
  <c r="B21" i="5"/>
  <c r="B22" i="5"/>
  <c r="G22" i="5" s="1"/>
  <c r="B23" i="5"/>
  <c r="D23" i="5" s="1"/>
  <c r="K23" i="5" s="1"/>
  <c r="B24" i="5"/>
  <c r="B25" i="5"/>
  <c r="I25" i="5" s="1"/>
  <c r="B26" i="5"/>
  <c r="B27" i="5"/>
  <c r="D27" i="5" s="1"/>
  <c r="C27" i="40" s="1"/>
  <c r="B28" i="5"/>
  <c r="J28" i="5" s="1"/>
  <c r="B29" i="5"/>
  <c r="B30" i="5"/>
  <c r="G30" i="5" s="1"/>
  <c r="B31" i="5"/>
  <c r="I31" i="5" s="1"/>
  <c r="B32" i="5"/>
  <c r="B33" i="5"/>
  <c r="I33" i="5" s="1"/>
  <c r="B34" i="5"/>
  <c r="G34" i="5" s="1"/>
  <c r="B35" i="5"/>
  <c r="B36" i="5"/>
  <c r="G36" i="5" s="1"/>
  <c r="B37" i="5"/>
  <c r="G37" i="5" s="1"/>
  <c r="B38" i="5"/>
  <c r="G38" i="5" s="1"/>
  <c r="B39" i="5"/>
  <c r="I39" i="5" s="1"/>
  <c r="B40" i="5"/>
  <c r="B41" i="5"/>
  <c r="B42" i="5"/>
  <c r="B43" i="5"/>
  <c r="G43" i="5" s="1"/>
  <c r="B44" i="5"/>
  <c r="B45" i="5"/>
  <c r="I45" i="5" s="1"/>
  <c r="B46" i="5"/>
  <c r="B47" i="5"/>
  <c r="G47" i="5" s="1"/>
  <c r="B48" i="5"/>
  <c r="J48" i="5" s="1"/>
  <c r="B49" i="5"/>
  <c r="B50" i="5"/>
  <c r="D50" i="5" s="1"/>
  <c r="D50" i="40" s="1"/>
  <c r="B51" i="5"/>
  <c r="D51" i="5" s="1"/>
  <c r="C51" i="40" s="1"/>
  <c r="B52" i="5"/>
  <c r="B53" i="5"/>
  <c r="G53" i="5" s="1"/>
  <c r="B54" i="5"/>
  <c r="B55" i="5"/>
  <c r="D55" i="5" s="1"/>
  <c r="B56" i="5"/>
  <c r="I56" i="5" s="1"/>
  <c r="B57" i="5"/>
  <c r="D57" i="5" s="1"/>
  <c r="B58" i="5"/>
  <c r="B59" i="5"/>
  <c r="I59" i="5" s="1"/>
  <c r="B60" i="5"/>
  <c r="G60" i="5" s="1"/>
  <c r="B61" i="5"/>
  <c r="I61" i="5" s="1"/>
  <c r="B62" i="5"/>
  <c r="B63" i="5"/>
  <c r="I63" i="5" s="1"/>
  <c r="B64" i="5"/>
  <c r="B65" i="5"/>
  <c r="I65" i="5" s="1"/>
  <c r="B66" i="5"/>
  <c r="I66" i="5" s="1"/>
  <c r="B67" i="5"/>
  <c r="J67" i="5" s="1"/>
  <c r="B68" i="5"/>
  <c r="J68" i="5" s="1"/>
  <c r="B69" i="5"/>
  <c r="I69" i="5" s="1"/>
  <c r="B70" i="5"/>
  <c r="B71" i="5"/>
  <c r="G71" i="5" s="1"/>
  <c r="B72" i="5"/>
  <c r="D72" i="5" s="1"/>
  <c r="B73" i="5"/>
  <c r="B74" i="5"/>
  <c r="I74" i="5" s="1"/>
  <c r="B75" i="5"/>
  <c r="B76" i="5"/>
  <c r="B77" i="5"/>
  <c r="D77" i="5" s="1"/>
  <c r="B78" i="5"/>
  <c r="B79" i="5"/>
  <c r="B80" i="5"/>
  <c r="B81" i="5"/>
  <c r="J81" i="5" s="1"/>
  <c r="B82" i="5"/>
  <c r="I82" i="5" s="1"/>
  <c r="B83" i="5"/>
  <c r="I83" i="5" s="1"/>
  <c r="B84" i="5"/>
  <c r="B85" i="5"/>
  <c r="B86" i="5"/>
  <c r="B87" i="5"/>
  <c r="B88" i="5"/>
  <c r="B89" i="5"/>
  <c r="D89" i="5" s="1"/>
  <c r="B90" i="5"/>
  <c r="D90" i="5" s="1"/>
  <c r="K90" i="5" s="1"/>
  <c r="B91" i="5"/>
  <c r="I91" i="5" s="1"/>
  <c r="B92" i="5"/>
  <c r="B93" i="5"/>
  <c r="B94" i="5"/>
  <c r="B95" i="5"/>
  <c r="G95" i="5" s="1"/>
  <c r="B96" i="5"/>
  <c r="B97" i="5"/>
  <c r="B98" i="5"/>
  <c r="D98" i="5" s="1"/>
  <c r="K98" i="5" s="1"/>
  <c r="B99" i="5"/>
  <c r="J99" i="5" s="1"/>
  <c r="B100" i="5"/>
  <c r="B101" i="5"/>
  <c r="B102" i="5"/>
  <c r="B103" i="5"/>
  <c r="B104" i="5"/>
  <c r="B105" i="5"/>
  <c r="B106" i="5"/>
  <c r="D106" i="5" s="1"/>
  <c r="B11" i="5"/>
  <c r="J11" i="5" s="1"/>
  <c r="J14" i="5"/>
  <c r="D39" i="5"/>
  <c r="C39" i="40" s="1"/>
  <c r="G39" i="5"/>
  <c r="R39" i="5" s="1"/>
  <c r="J39" i="5"/>
  <c r="J44" i="5"/>
  <c r="D46" i="5"/>
  <c r="K46" i="5" s="1"/>
  <c r="G46" i="5"/>
  <c r="I46" i="5"/>
  <c r="D47" i="5"/>
  <c r="C47" i="40" s="1"/>
  <c r="D48" i="5"/>
  <c r="K48" i="5" s="1"/>
  <c r="G48" i="5"/>
  <c r="J49" i="5"/>
  <c r="G52" i="5"/>
  <c r="I55" i="5"/>
  <c r="D56" i="5"/>
  <c r="K56" i="5" s="1"/>
  <c r="G56" i="5"/>
  <c r="J56" i="5"/>
  <c r="G57" i="5"/>
  <c r="U57" i="5" s="1"/>
  <c r="AD57" i="5" s="1"/>
  <c r="J57" i="5"/>
  <c r="D60" i="5"/>
  <c r="K60" i="5" s="1"/>
  <c r="J60" i="5"/>
  <c r="D61" i="5"/>
  <c r="K61" i="5" s="1"/>
  <c r="G61" i="5"/>
  <c r="J61" i="5"/>
  <c r="D63" i="5"/>
  <c r="K63" i="5" s="1"/>
  <c r="J63" i="5"/>
  <c r="D69" i="5"/>
  <c r="K69" i="5" s="1"/>
  <c r="G69" i="5"/>
  <c r="S69" i="5" s="1"/>
  <c r="J69" i="5"/>
  <c r="I70" i="5"/>
  <c r="D70" i="5"/>
  <c r="K70" i="5" s="1"/>
  <c r="J70" i="5"/>
  <c r="S71" i="5"/>
  <c r="G72" i="5"/>
  <c r="I72" i="5"/>
  <c r="D73" i="5"/>
  <c r="K73" i="5" s="1"/>
  <c r="G73" i="5"/>
  <c r="I73" i="5"/>
  <c r="J73" i="5"/>
  <c r="J75" i="5"/>
  <c r="D76" i="5"/>
  <c r="C76" i="40" s="1"/>
  <c r="J76" i="5"/>
  <c r="K76" i="5"/>
  <c r="I78" i="5"/>
  <c r="D78" i="5"/>
  <c r="K78" i="5" s="1"/>
  <c r="J78" i="5"/>
  <c r="G79" i="5"/>
  <c r="D79" i="5"/>
  <c r="K79" i="5" s="1"/>
  <c r="I79" i="5"/>
  <c r="J79" i="5"/>
  <c r="R79" i="5"/>
  <c r="S79" i="5"/>
  <c r="T79" i="5"/>
  <c r="G80" i="5"/>
  <c r="G81" i="5"/>
  <c r="R81" i="5" s="1"/>
  <c r="I81" i="5"/>
  <c r="D84" i="5"/>
  <c r="K84" i="5" s="1"/>
  <c r="G84" i="5"/>
  <c r="J84" i="5"/>
  <c r="S84" i="5"/>
  <c r="T84" i="5"/>
  <c r="D85" i="5"/>
  <c r="K85" i="5" s="1"/>
  <c r="G85" i="5"/>
  <c r="I85" i="5"/>
  <c r="J85" i="5"/>
  <c r="T85" i="5"/>
  <c r="D86" i="5"/>
  <c r="E86" i="40" s="1"/>
  <c r="J86" i="5"/>
  <c r="G87" i="5"/>
  <c r="W87" i="5" s="1"/>
  <c r="AF87" i="5" s="1"/>
  <c r="D87" i="5"/>
  <c r="D87" i="40" s="1"/>
  <c r="I87" i="5"/>
  <c r="J87" i="5"/>
  <c r="K87" i="5"/>
  <c r="R87" i="5"/>
  <c r="S87" i="5"/>
  <c r="T87" i="5"/>
  <c r="G88" i="5"/>
  <c r="I88" i="5"/>
  <c r="J91" i="5"/>
  <c r="D94" i="5"/>
  <c r="K94" i="5" s="1"/>
  <c r="G94" i="5"/>
  <c r="I94" i="5"/>
  <c r="J94" i="5"/>
  <c r="T94" i="5"/>
  <c r="D95" i="5"/>
  <c r="K95" i="5" s="1"/>
  <c r="J96" i="5"/>
  <c r="D97" i="5"/>
  <c r="K97" i="5" s="1"/>
  <c r="I97" i="5"/>
  <c r="I99" i="5"/>
  <c r="D102" i="5"/>
  <c r="K102" i="5" s="1"/>
  <c r="G102" i="5"/>
  <c r="I102" i="5"/>
  <c r="J102" i="5"/>
  <c r="T102" i="5"/>
  <c r="D103" i="5"/>
  <c r="K103" i="5" s="1"/>
  <c r="G103" i="5"/>
  <c r="I103" i="5"/>
  <c r="J103" i="5"/>
  <c r="T103" i="5"/>
  <c r="D105" i="5"/>
  <c r="K105" i="5" s="1"/>
  <c r="I105" i="5"/>
  <c r="G57" i="37"/>
  <c r="G56" i="37"/>
  <c r="G55" i="37"/>
  <c r="G54" i="37"/>
  <c r="G53" i="37"/>
  <c r="G52" i="37"/>
  <c r="G51" i="37"/>
  <c r="G50" i="37"/>
  <c r="G49" i="37"/>
  <c r="G48" i="37"/>
  <c r="G47" i="37"/>
  <c r="G46" i="37"/>
  <c r="G45" i="37"/>
  <c r="G44" i="37"/>
  <c r="G43" i="37"/>
  <c r="G42" i="37"/>
  <c r="G41" i="37"/>
  <c r="G40" i="37"/>
  <c r="G39" i="37"/>
  <c r="G38" i="37"/>
  <c r="G37" i="37"/>
  <c r="G36" i="37"/>
  <c r="G35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G7" i="37"/>
  <c r="G6" i="37"/>
  <c r="G5" i="37"/>
  <c r="G4" i="37"/>
  <c r="G3" i="37"/>
  <c r="K77" i="5" l="1"/>
  <c r="C77" i="40"/>
  <c r="D77" i="40"/>
  <c r="E77" i="40"/>
  <c r="K72" i="5"/>
  <c r="C72" i="40"/>
  <c r="D72" i="40"/>
  <c r="E72" i="40"/>
  <c r="D89" i="40"/>
  <c r="C89" i="40"/>
  <c r="E89" i="40"/>
  <c r="G11" i="5"/>
  <c r="R89" i="5"/>
  <c r="D81" i="5"/>
  <c r="T77" i="5"/>
  <c r="R71" i="5"/>
  <c r="D68" i="5"/>
  <c r="I57" i="5"/>
  <c r="C86" i="40"/>
  <c r="C85" i="40"/>
  <c r="D84" i="40"/>
  <c r="E79" i="40"/>
  <c r="E78" i="40"/>
  <c r="E76" i="40"/>
  <c r="C50" i="40"/>
  <c r="C56" i="40"/>
  <c r="I11" i="5"/>
  <c r="R95" i="5"/>
  <c r="J89" i="5"/>
  <c r="J77" i="5"/>
  <c r="J71" i="5"/>
  <c r="G65" i="5"/>
  <c r="N65" i="5" s="1"/>
  <c r="C84" i="40"/>
  <c r="D79" i="40"/>
  <c r="D78" i="40"/>
  <c r="D76" i="40"/>
  <c r="E73" i="40"/>
  <c r="E70" i="40"/>
  <c r="I71" i="5"/>
  <c r="E95" i="40"/>
  <c r="E94" i="40"/>
  <c r="C79" i="40"/>
  <c r="C78" i="40"/>
  <c r="D73" i="40"/>
  <c r="D70" i="40"/>
  <c r="E60" i="40"/>
  <c r="I95" i="5"/>
  <c r="G89" i="5"/>
  <c r="N89" i="5" s="1"/>
  <c r="G77" i="5"/>
  <c r="D71" i="5"/>
  <c r="I60" i="5"/>
  <c r="I23" i="5"/>
  <c r="D95" i="40"/>
  <c r="D94" i="40"/>
  <c r="E90" i="40"/>
  <c r="E87" i="40"/>
  <c r="C73" i="40"/>
  <c r="C70" i="40"/>
  <c r="J95" i="5"/>
  <c r="I89" i="5"/>
  <c r="I77" i="5"/>
  <c r="T71" i="5"/>
  <c r="C95" i="40"/>
  <c r="C94" i="40"/>
  <c r="D90" i="40"/>
  <c r="E85" i="40"/>
  <c r="D46" i="40"/>
  <c r="L94" i="5"/>
  <c r="T95" i="5"/>
  <c r="W71" i="5"/>
  <c r="AF71" i="5" s="1"/>
  <c r="N56" i="5"/>
  <c r="V30" i="5"/>
  <c r="AE30" i="5" s="1"/>
  <c r="S77" i="5"/>
  <c r="M53" i="5"/>
  <c r="W47" i="5"/>
  <c r="AF47" i="5" s="1"/>
  <c r="L88" i="5"/>
  <c r="L61" i="5"/>
  <c r="L19" i="5"/>
  <c r="L102" i="5"/>
  <c r="L84" i="5"/>
  <c r="R103" i="5"/>
  <c r="S85" i="5"/>
  <c r="W79" i="5"/>
  <c r="AF79" i="5" s="1"/>
  <c r="E69" i="40"/>
  <c r="D69" i="40"/>
  <c r="T69" i="5"/>
  <c r="C69" i="40"/>
  <c r="W60" i="5"/>
  <c r="AF60" i="5" s="1"/>
  <c r="C57" i="40"/>
  <c r="D57" i="40"/>
  <c r="E57" i="40"/>
  <c r="K55" i="5"/>
  <c r="E55" i="40"/>
  <c r="D55" i="40"/>
  <c r="C55" i="40"/>
  <c r="D65" i="5"/>
  <c r="C61" i="40"/>
  <c r="D60" i="40"/>
  <c r="D48" i="40"/>
  <c r="E47" i="40"/>
  <c r="C60" i="40"/>
  <c r="C48" i="40"/>
  <c r="D47" i="40"/>
  <c r="J47" i="5"/>
  <c r="E63" i="40"/>
  <c r="E51" i="40"/>
  <c r="E48" i="40"/>
  <c r="J65" i="5"/>
  <c r="I47" i="5"/>
  <c r="E68" i="40"/>
  <c r="D63" i="40"/>
  <c r="E56" i="40"/>
  <c r="D51" i="40"/>
  <c r="E50" i="40"/>
  <c r="D68" i="40"/>
  <c r="C63" i="40"/>
  <c r="E61" i="40"/>
  <c r="D56" i="40"/>
  <c r="T39" i="5"/>
  <c r="E46" i="40"/>
  <c r="V38" i="5"/>
  <c r="AE38" i="5" s="1"/>
  <c r="D23" i="40"/>
  <c r="E27" i="40"/>
  <c r="C23" i="40"/>
  <c r="I36" i="5"/>
  <c r="E39" i="40"/>
  <c r="D27" i="40"/>
  <c r="D39" i="40"/>
  <c r="D43" i="5"/>
  <c r="E23" i="40"/>
  <c r="I34" i="5"/>
  <c r="I15" i="5"/>
  <c r="D15" i="5"/>
  <c r="J13" i="5"/>
  <c r="G23" i="5"/>
  <c r="W23" i="5" s="1"/>
  <c r="AF23" i="5" s="1"/>
  <c r="D19" i="5"/>
  <c r="G28" i="5"/>
  <c r="G15" i="5"/>
  <c r="D12" i="5"/>
  <c r="I22" i="5"/>
  <c r="L22" i="5" s="1"/>
  <c r="I14" i="5"/>
  <c r="L77" i="5"/>
  <c r="V47" i="5"/>
  <c r="AE47" i="5" s="1"/>
  <c r="U47" i="5"/>
  <c r="AD47" i="5" s="1"/>
  <c r="AC47" i="5" s="1"/>
  <c r="V79" i="5"/>
  <c r="AE79" i="5" s="1"/>
  <c r="V60" i="5"/>
  <c r="AE60" i="5" s="1"/>
  <c r="N47" i="5"/>
  <c r="M47" i="5"/>
  <c r="N85" i="5"/>
  <c r="N61" i="5"/>
  <c r="L79" i="5"/>
  <c r="W77" i="5"/>
  <c r="AF77" i="5" s="1"/>
  <c r="V61" i="5"/>
  <c r="AE61" i="5" s="1"/>
  <c r="V77" i="5"/>
  <c r="AE77" i="5" s="1"/>
  <c r="U85" i="5"/>
  <c r="AD85" i="5" s="1"/>
  <c r="W95" i="5"/>
  <c r="AF95" i="5" s="1"/>
  <c r="M79" i="5"/>
  <c r="U95" i="5"/>
  <c r="AD95" i="5" s="1"/>
  <c r="L87" i="5"/>
  <c r="W85" i="5"/>
  <c r="AF85" i="5" s="1"/>
  <c r="W84" i="5"/>
  <c r="AF84" i="5" s="1"/>
  <c r="N79" i="5"/>
  <c r="L71" i="5"/>
  <c r="W102" i="5"/>
  <c r="AF102" i="5" s="1"/>
  <c r="W56" i="5"/>
  <c r="AF56" i="5" s="1"/>
  <c r="W53" i="5"/>
  <c r="AF53" i="5" s="1"/>
  <c r="V102" i="5"/>
  <c r="AE102" i="5" s="1"/>
  <c r="V87" i="5"/>
  <c r="AE87" i="5" s="1"/>
  <c r="U79" i="5"/>
  <c r="AD79" i="5" s="1"/>
  <c r="N69" i="5"/>
  <c r="M39" i="5"/>
  <c r="M69" i="5"/>
  <c r="W57" i="5"/>
  <c r="AF57" i="5" s="1"/>
  <c r="N102" i="5"/>
  <c r="L69" i="5"/>
  <c r="G31" i="5"/>
  <c r="D31" i="5"/>
  <c r="I30" i="5"/>
  <c r="W43" i="5"/>
  <c r="AF43" i="5" s="1"/>
  <c r="L43" i="5"/>
  <c r="M43" i="5"/>
  <c r="U43" i="5"/>
  <c r="AD43" i="5" s="1"/>
  <c r="D59" i="5"/>
  <c r="G99" i="5"/>
  <c r="U103" i="5"/>
  <c r="AD103" i="5" s="1"/>
  <c r="D99" i="5"/>
  <c r="K99" i="5" s="1"/>
  <c r="V94" i="5"/>
  <c r="AE94" i="5" s="1"/>
  <c r="G91" i="5"/>
  <c r="U87" i="5"/>
  <c r="AD87" i="5" s="1"/>
  <c r="T74" i="5"/>
  <c r="N60" i="5"/>
  <c r="I50" i="5"/>
  <c r="I27" i="5"/>
  <c r="T99" i="5"/>
  <c r="J98" i="5"/>
  <c r="D91" i="5"/>
  <c r="G82" i="5"/>
  <c r="R74" i="5"/>
  <c r="N71" i="5"/>
  <c r="M57" i="5"/>
  <c r="G50" i="5"/>
  <c r="L47" i="5"/>
  <c r="W30" i="5"/>
  <c r="AF30" i="5" s="1"/>
  <c r="G27" i="5"/>
  <c r="R99" i="5"/>
  <c r="I98" i="5"/>
  <c r="N94" i="5"/>
  <c r="T91" i="5"/>
  <c r="J90" i="5"/>
  <c r="L85" i="5"/>
  <c r="N84" i="5"/>
  <c r="U77" i="5"/>
  <c r="AD77" i="5" s="1"/>
  <c r="M71" i="5"/>
  <c r="J51" i="5"/>
  <c r="L39" i="5"/>
  <c r="W94" i="5"/>
  <c r="AF94" i="5" s="1"/>
  <c r="G106" i="5"/>
  <c r="G98" i="5"/>
  <c r="R91" i="5"/>
  <c r="I90" i="5"/>
  <c r="G74" i="5"/>
  <c r="V74" i="5" s="1"/>
  <c r="AE74" i="5" s="1"/>
  <c r="I51" i="5"/>
  <c r="J43" i="5"/>
  <c r="G90" i="5"/>
  <c r="N87" i="5"/>
  <c r="N77" i="5"/>
  <c r="V71" i="5"/>
  <c r="AE71" i="5" s="1"/>
  <c r="G51" i="5"/>
  <c r="I43" i="5"/>
  <c r="I19" i="5"/>
  <c r="M87" i="5"/>
  <c r="M77" i="5"/>
  <c r="U71" i="5"/>
  <c r="AD71" i="5" s="1"/>
  <c r="M80" i="5"/>
  <c r="U80" i="5"/>
  <c r="AD80" i="5" s="1"/>
  <c r="N80" i="5"/>
  <c r="W80" i="5"/>
  <c r="AF80" i="5" s="1"/>
  <c r="V80" i="5"/>
  <c r="AE80" i="5" s="1"/>
  <c r="L80" i="5"/>
  <c r="K86" i="5"/>
  <c r="K106" i="5"/>
  <c r="S98" i="5"/>
  <c r="I104" i="5"/>
  <c r="D104" i="5"/>
  <c r="G83" i="5"/>
  <c r="D83" i="5"/>
  <c r="V81" i="5"/>
  <c r="AE81" i="5" s="1"/>
  <c r="S73" i="5"/>
  <c r="T73" i="5"/>
  <c r="L73" i="5"/>
  <c r="U73" i="5"/>
  <c r="AD73" i="5" s="1"/>
  <c r="N73" i="5"/>
  <c r="W73" i="5"/>
  <c r="AF73" i="5" s="1"/>
  <c r="M72" i="5"/>
  <c r="U72" i="5"/>
  <c r="AD72" i="5" s="1"/>
  <c r="L72" i="5"/>
  <c r="V72" i="5"/>
  <c r="AE72" i="5" s="1"/>
  <c r="N72" i="5"/>
  <c r="W72" i="5"/>
  <c r="AF72" i="5" s="1"/>
  <c r="J26" i="5"/>
  <c r="D26" i="5"/>
  <c r="G26" i="5"/>
  <c r="I26" i="5"/>
  <c r="G100" i="5"/>
  <c r="I100" i="5"/>
  <c r="D100" i="5"/>
  <c r="K100" i="5" s="1"/>
  <c r="S90" i="5"/>
  <c r="R90" i="5"/>
  <c r="S103" i="5"/>
  <c r="N103" i="5"/>
  <c r="V103" i="5"/>
  <c r="AE103" i="5" s="1"/>
  <c r="S95" i="5"/>
  <c r="N95" i="5"/>
  <c r="V95" i="5"/>
  <c r="AE95" i="5" s="1"/>
  <c r="M88" i="5"/>
  <c r="U88" i="5"/>
  <c r="AD88" i="5" s="1"/>
  <c r="N88" i="5"/>
  <c r="W88" i="5"/>
  <c r="AF88" i="5" s="1"/>
  <c r="I86" i="5"/>
  <c r="G86" i="5"/>
  <c r="R86" i="5"/>
  <c r="K81" i="5"/>
  <c r="N52" i="5"/>
  <c r="V52" i="5"/>
  <c r="AE52" i="5" s="1"/>
  <c r="M52" i="5"/>
  <c r="W52" i="5"/>
  <c r="AF52" i="5" s="1"/>
  <c r="L52" i="5"/>
  <c r="R80" i="5"/>
  <c r="I52" i="5"/>
  <c r="J52" i="5"/>
  <c r="D52" i="5"/>
  <c r="S102" i="5"/>
  <c r="M102" i="5"/>
  <c r="U102" i="5"/>
  <c r="AD102" i="5" s="1"/>
  <c r="I101" i="5"/>
  <c r="J100" i="5"/>
  <c r="G97" i="5"/>
  <c r="J97" i="5"/>
  <c r="R97" i="5"/>
  <c r="G96" i="5"/>
  <c r="I96" i="5"/>
  <c r="D96" i="5"/>
  <c r="S94" i="5"/>
  <c r="M94" i="5"/>
  <c r="U94" i="5"/>
  <c r="AD94" i="5" s="1"/>
  <c r="I93" i="5"/>
  <c r="J92" i="5"/>
  <c r="S86" i="5"/>
  <c r="V73" i="5"/>
  <c r="AE73" i="5" s="1"/>
  <c r="T90" i="5"/>
  <c r="K89" i="5"/>
  <c r="R98" i="5"/>
  <c r="S81" i="5"/>
  <c r="T81" i="5"/>
  <c r="L81" i="5"/>
  <c r="U81" i="5"/>
  <c r="AD81" i="5" s="1"/>
  <c r="N81" i="5"/>
  <c r="W81" i="5"/>
  <c r="AF81" i="5" s="1"/>
  <c r="J104" i="5"/>
  <c r="R102" i="5"/>
  <c r="T101" i="5"/>
  <c r="L98" i="5"/>
  <c r="R94" i="5"/>
  <c r="V88" i="5"/>
  <c r="AE88" i="5" s="1"/>
  <c r="J88" i="5"/>
  <c r="S88" i="5"/>
  <c r="T88" i="5"/>
  <c r="D88" i="5"/>
  <c r="I80" i="5"/>
  <c r="R73" i="5"/>
  <c r="R106" i="5"/>
  <c r="G101" i="5"/>
  <c r="J101" i="5"/>
  <c r="T98" i="5"/>
  <c r="T106" i="5"/>
  <c r="J106" i="5"/>
  <c r="M103" i="5"/>
  <c r="S100" i="5"/>
  <c r="M95" i="5"/>
  <c r="S89" i="5"/>
  <c r="T89" i="5"/>
  <c r="R88" i="5"/>
  <c r="T82" i="5"/>
  <c r="M81" i="5"/>
  <c r="I62" i="5"/>
  <c r="D62" i="5"/>
  <c r="G62" i="5"/>
  <c r="J62" i="5"/>
  <c r="G58" i="5"/>
  <c r="I58" i="5"/>
  <c r="D58" i="5"/>
  <c r="J58" i="5"/>
  <c r="G93" i="5"/>
  <c r="J93" i="5"/>
  <c r="G92" i="5"/>
  <c r="I92" i="5"/>
  <c r="D92" i="5"/>
  <c r="J80" i="5"/>
  <c r="S80" i="5"/>
  <c r="T80" i="5"/>
  <c r="D80" i="5"/>
  <c r="G54" i="5"/>
  <c r="I54" i="5"/>
  <c r="D54" i="5"/>
  <c r="J54" i="5"/>
  <c r="D64" i="5"/>
  <c r="G64" i="5"/>
  <c r="I64" i="5"/>
  <c r="J64" i="5"/>
  <c r="S106" i="5"/>
  <c r="I106" i="5"/>
  <c r="G105" i="5"/>
  <c r="J105" i="5"/>
  <c r="R104" i="5"/>
  <c r="G104" i="5"/>
  <c r="W103" i="5"/>
  <c r="AF103" i="5" s="1"/>
  <c r="L103" i="5"/>
  <c r="D101" i="5"/>
  <c r="K101" i="5" s="1"/>
  <c r="R100" i="5"/>
  <c r="S99" i="5"/>
  <c r="L95" i="5"/>
  <c r="D93" i="5"/>
  <c r="S91" i="5"/>
  <c r="J83" i="5"/>
  <c r="R82" i="5"/>
  <c r="G75" i="5"/>
  <c r="D75" i="5"/>
  <c r="I75" i="5"/>
  <c r="R75" i="5"/>
  <c r="T75" i="5"/>
  <c r="M73" i="5"/>
  <c r="R72" i="5"/>
  <c r="G67" i="5"/>
  <c r="D67" i="5"/>
  <c r="I67" i="5"/>
  <c r="U52" i="5"/>
  <c r="AD52" i="5" s="1"/>
  <c r="V85" i="5"/>
  <c r="AE85" i="5" s="1"/>
  <c r="M85" i="5"/>
  <c r="V84" i="5"/>
  <c r="AE84" i="5" s="1"/>
  <c r="S82" i="5"/>
  <c r="J82" i="5"/>
  <c r="S74" i="5"/>
  <c r="J74" i="5"/>
  <c r="J66" i="5"/>
  <c r="K57" i="5"/>
  <c r="K50" i="5"/>
  <c r="K47" i="5"/>
  <c r="K39" i="5"/>
  <c r="N39" i="5" s="1"/>
  <c r="L36" i="5"/>
  <c r="N36" i="5"/>
  <c r="V36" i="5"/>
  <c r="AE36" i="5" s="1"/>
  <c r="W36" i="5"/>
  <c r="AF36" i="5" s="1"/>
  <c r="M36" i="5"/>
  <c r="U36" i="5"/>
  <c r="AD36" i="5" s="1"/>
  <c r="L14" i="5"/>
  <c r="M14" i="5"/>
  <c r="U14" i="5"/>
  <c r="AD14" i="5" s="1"/>
  <c r="V14" i="5"/>
  <c r="AE14" i="5" s="1"/>
  <c r="W14" i="5"/>
  <c r="AF14" i="5" s="1"/>
  <c r="N14" i="5"/>
  <c r="G66" i="5"/>
  <c r="L60" i="5"/>
  <c r="M60" i="5"/>
  <c r="U60" i="5"/>
  <c r="AD60" i="5" s="1"/>
  <c r="L57" i="5"/>
  <c r="L53" i="5"/>
  <c r="G41" i="5"/>
  <c r="J41" i="5"/>
  <c r="D41" i="5"/>
  <c r="I41" i="5"/>
  <c r="R85" i="5"/>
  <c r="R84" i="5"/>
  <c r="I84" i="5"/>
  <c r="T78" i="5"/>
  <c r="R77" i="5"/>
  <c r="R76" i="5"/>
  <c r="I76" i="5"/>
  <c r="R69" i="5"/>
  <c r="J69" i="40" s="1"/>
  <c r="I68" i="5"/>
  <c r="G63" i="5"/>
  <c r="W61" i="5"/>
  <c r="AF61" i="5" s="1"/>
  <c r="M61" i="5"/>
  <c r="K51" i="5"/>
  <c r="L37" i="5"/>
  <c r="J35" i="5"/>
  <c r="D35" i="5"/>
  <c r="G35" i="5"/>
  <c r="I35" i="5"/>
  <c r="G59" i="5"/>
  <c r="J59" i="5"/>
  <c r="L56" i="5"/>
  <c r="M56" i="5"/>
  <c r="U56" i="5"/>
  <c r="AD56" i="5" s="1"/>
  <c r="G55" i="5"/>
  <c r="J55" i="5"/>
  <c r="N53" i="5"/>
  <c r="V53" i="5"/>
  <c r="AE53" i="5" s="1"/>
  <c r="M84" i="5"/>
  <c r="U84" i="5"/>
  <c r="AD84" i="5" s="1"/>
  <c r="D82" i="5"/>
  <c r="G76" i="5"/>
  <c r="D74" i="5"/>
  <c r="T72" i="5"/>
  <c r="G68" i="5"/>
  <c r="D66" i="5"/>
  <c r="U61" i="5"/>
  <c r="AD61" i="5" s="1"/>
  <c r="V56" i="5"/>
  <c r="AE56" i="5" s="1"/>
  <c r="U53" i="5"/>
  <c r="AD53" i="5" s="1"/>
  <c r="G78" i="5"/>
  <c r="S72" i="5"/>
  <c r="J72" i="5"/>
  <c r="G70" i="5"/>
  <c r="N57" i="5"/>
  <c r="V57" i="5"/>
  <c r="AE57" i="5" s="1"/>
  <c r="D53" i="5"/>
  <c r="I53" i="5"/>
  <c r="J53" i="5"/>
  <c r="G49" i="5"/>
  <c r="D49" i="5"/>
  <c r="I49" i="5"/>
  <c r="J42" i="5"/>
  <c r="D42" i="5"/>
  <c r="G42" i="5"/>
  <c r="I42" i="5"/>
  <c r="I40" i="5"/>
  <c r="D40" i="5"/>
  <c r="G40" i="5"/>
  <c r="J40" i="5"/>
  <c r="K27" i="5"/>
  <c r="D24" i="5"/>
  <c r="I24" i="5"/>
  <c r="G24" i="5"/>
  <c r="J24" i="5"/>
  <c r="N48" i="5"/>
  <c r="V48" i="5"/>
  <c r="AE48" i="5" s="1"/>
  <c r="M46" i="5"/>
  <c r="U46" i="5"/>
  <c r="AD46" i="5" s="1"/>
  <c r="D38" i="5"/>
  <c r="J38" i="5"/>
  <c r="N38" i="5"/>
  <c r="J37" i="5"/>
  <c r="M37" i="5" s="1"/>
  <c r="V37" i="5" s="1"/>
  <c r="AE37" i="5" s="1"/>
  <c r="D37" i="5"/>
  <c r="I37" i="5"/>
  <c r="M48" i="5"/>
  <c r="I48" i="5"/>
  <c r="N46" i="5"/>
  <c r="J46" i="5"/>
  <c r="G44" i="5"/>
  <c r="N43" i="5"/>
  <c r="V43" i="5"/>
  <c r="AE43" i="5" s="1"/>
  <c r="L38" i="5"/>
  <c r="J29" i="5"/>
  <c r="D29" i="5"/>
  <c r="G29" i="5"/>
  <c r="I29" i="5"/>
  <c r="W19" i="5"/>
  <c r="AF19" i="5" s="1"/>
  <c r="J50" i="5"/>
  <c r="W48" i="5"/>
  <c r="AF48" i="5" s="1"/>
  <c r="L48" i="5"/>
  <c r="W46" i="5"/>
  <c r="AF46" i="5" s="1"/>
  <c r="L46" i="5"/>
  <c r="W38" i="5"/>
  <c r="AF38" i="5" s="1"/>
  <c r="D36" i="5"/>
  <c r="J36" i="5"/>
  <c r="J21" i="5"/>
  <c r="D21" i="5"/>
  <c r="G21" i="5"/>
  <c r="I21" i="5"/>
  <c r="J18" i="5"/>
  <c r="M18" i="5" s="1"/>
  <c r="D18" i="5"/>
  <c r="I18" i="5"/>
  <c r="L18" i="5" s="1"/>
  <c r="U48" i="5"/>
  <c r="AD48" i="5" s="1"/>
  <c r="V46" i="5"/>
  <c r="AE46" i="5" s="1"/>
  <c r="G45" i="5"/>
  <c r="J45" i="5"/>
  <c r="D45" i="5"/>
  <c r="I44" i="5"/>
  <c r="D44" i="5"/>
  <c r="K43" i="5"/>
  <c r="S39" i="5"/>
  <c r="J39" i="40" s="1"/>
  <c r="I38" i="5"/>
  <c r="M38" i="5"/>
  <c r="U38" i="5"/>
  <c r="AD38" i="5" s="1"/>
  <c r="AC38" i="5" s="1"/>
  <c r="L34" i="5"/>
  <c r="D32" i="5"/>
  <c r="I32" i="5"/>
  <c r="G32" i="5"/>
  <c r="J32" i="5"/>
  <c r="N19" i="5"/>
  <c r="V19" i="5"/>
  <c r="AE19" i="5" s="1"/>
  <c r="M19" i="5"/>
  <c r="U19" i="5"/>
  <c r="AD19" i="5" s="1"/>
  <c r="L30" i="5"/>
  <c r="M30" i="5"/>
  <c r="U30" i="5"/>
  <c r="AD30" i="5" s="1"/>
  <c r="J16" i="5"/>
  <c r="M16" i="5" s="1"/>
  <c r="K15" i="5"/>
  <c r="J33" i="5"/>
  <c r="D33" i="5"/>
  <c r="G33" i="5"/>
  <c r="J30" i="5"/>
  <c r="D30" i="5"/>
  <c r="I17" i="5"/>
  <c r="D16" i="5"/>
  <c r="I16" i="5"/>
  <c r="L16" i="5" s="1"/>
  <c r="D28" i="5"/>
  <c r="I28" i="5"/>
  <c r="L28" i="5" s="1"/>
  <c r="J25" i="5"/>
  <c r="D25" i="5"/>
  <c r="G25" i="5"/>
  <c r="J22" i="5"/>
  <c r="M22" i="5" s="1"/>
  <c r="D22" i="5"/>
  <c r="G20" i="5"/>
  <c r="J34" i="5"/>
  <c r="M34" i="5" s="1"/>
  <c r="D34" i="5"/>
  <c r="N30" i="5"/>
  <c r="D20" i="5"/>
  <c r="I20" i="5"/>
  <c r="J17" i="5"/>
  <c r="D17" i="5"/>
  <c r="G17" i="5"/>
  <c r="G13" i="5"/>
  <c r="I12" i="5"/>
  <c r="J31" i="5"/>
  <c r="J27" i="5"/>
  <c r="J23" i="5"/>
  <c r="J19" i="5"/>
  <c r="D14" i="5"/>
  <c r="G12" i="5"/>
  <c r="D13" i="5"/>
  <c r="AC71" i="5" l="1"/>
  <c r="L65" i="5"/>
  <c r="V65" i="5"/>
  <c r="AE65" i="5" s="1"/>
  <c r="M65" i="5"/>
  <c r="V23" i="5"/>
  <c r="AE23" i="5" s="1"/>
  <c r="W65" i="5"/>
  <c r="AF65" i="5" s="1"/>
  <c r="AC65" i="5" s="1"/>
  <c r="M23" i="5"/>
  <c r="N23" i="5"/>
  <c r="U23" i="5"/>
  <c r="AD23" i="5" s="1"/>
  <c r="AC23" i="5" s="1"/>
  <c r="AC57" i="5"/>
  <c r="AC61" i="5"/>
  <c r="U65" i="5"/>
  <c r="AD65" i="5" s="1"/>
  <c r="AC84" i="5"/>
  <c r="U89" i="5"/>
  <c r="AD89" i="5" s="1"/>
  <c r="AC89" i="5" s="1"/>
  <c r="L89" i="5"/>
  <c r="E83" i="40"/>
  <c r="C83" i="40"/>
  <c r="D83" i="40"/>
  <c r="K68" i="5"/>
  <c r="C68" i="40"/>
  <c r="K92" i="5"/>
  <c r="D92" i="40"/>
  <c r="E92" i="40"/>
  <c r="C92" i="40"/>
  <c r="E82" i="40"/>
  <c r="C82" i="40"/>
  <c r="D82" i="40"/>
  <c r="K80" i="5"/>
  <c r="C80" i="40"/>
  <c r="D80" i="40"/>
  <c r="E80" i="40"/>
  <c r="V89" i="5"/>
  <c r="AE89" i="5" s="1"/>
  <c r="D88" i="40"/>
  <c r="C88" i="40"/>
  <c r="E88" i="40"/>
  <c r="M89" i="5"/>
  <c r="W89" i="5"/>
  <c r="AF89" i="5" s="1"/>
  <c r="K91" i="5"/>
  <c r="D91" i="40"/>
  <c r="E91" i="40"/>
  <c r="C91" i="40"/>
  <c r="K71" i="5"/>
  <c r="C71" i="40"/>
  <c r="D71" i="40"/>
  <c r="E71" i="40"/>
  <c r="E81" i="40"/>
  <c r="C81" i="40"/>
  <c r="D81" i="40"/>
  <c r="C74" i="40"/>
  <c r="D74" i="40"/>
  <c r="E74" i="40"/>
  <c r="C75" i="40"/>
  <c r="D75" i="40"/>
  <c r="E75" i="40"/>
  <c r="K93" i="5"/>
  <c r="C93" i="40"/>
  <c r="D93" i="40"/>
  <c r="E93" i="40"/>
  <c r="AC56" i="5"/>
  <c r="AC52" i="5"/>
  <c r="AC19" i="5"/>
  <c r="AC60" i="5"/>
  <c r="AC30" i="5"/>
  <c r="AC79" i="5"/>
  <c r="AC81" i="5"/>
  <c r="AC87" i="5"/>
  <c r="AC48" i="5"/>
  <c r="T40" i="5"/>
  <c r="T35" i="5"/>
  <c r="AC53" i="5"/>
  <c r="T93" i="5"/>
  <c r="AC72" i="5"/>
  <c r="M74" i="5"/>
  <c r="N82" i="5"/>
  <c r="AC103" i="5"/>
  <c r="AC46" i="5"/>
  <c r="AC14" i="5"/>
  <c r="R101" i="5"/>
  <c r="T70" i="5"/>
  <c r="AC80" i="5"/>
  <c r="AC85" i="5"/>
  <c r="AC102" i="5"/>
  <c r="AC88" i="5"/>
  <c r="M90" i="5"/>
  <c r="M98" i="5"/>
  <c r="AC77" i="5"/>
  <c r="N91" i="5"/>
  <c r="AC43" i="5"/>
  <c r="L31" i="5"/>
  <c r="M28" i="5"/>
  <c r="AC36" i="5"/>
  <c r="S92" i="5"/>
  <c r="AC94" i="5"/>
  <c r="AC73" i="5"/>
  <c r="N106" i="5"/>
  <c r="R105" i="5"/>
  <c r="T86" i="5"/>
  <c r="U27" i="5"/>
  <c r="AD27" i="5" s="1"/>
  <c r="AC95" i="5"/>
  <c r="L23" i="5"/>
  <c r="F69" i="40"/>
  <c r="K67" i="5"/>
  <c r="E67" i="40"/>
  <c r="D67" i="40"/>
  <c r="C67" i="40"/>
  <c r="K64" i="5"/>
  <c r="C64" i="40"/>
  <c r="D64" i="40"/>
  <c r="E64" i="40"/>
  <c r="K62" i="5"/>
  <c r="D62" i="40"/>
  <c r="E62" i="40"/>
  <c r="C62" i="40"/>
  <c r="K52" i="5"/>
  <c r="C52" i="40"/>
  <c r="D52" i="40"/>
  <c r="E52" i="40"/>
  <c r="V50" i="5"/>
  <c r="AE50" i="5" s="1"/>
  <c r="K59" i="5"/>
  <c r="C59" i="40"/>
  <c r="D59" i="40"/>
  <c r="E59" i="40"/>
  <c r="C53" i="40"/>
  <c r="D53" i="40"/>
  <c r="E53" i="40"/>
  <c r="K54" i="5"/>
  <c r="E54" i="40"/>
  <c r="C54" i="40"/>
  <c r="D54" i="40"/>
  <c r="K65" i="5"/>
  <c r="C65" i="40"/>
  <c r="D65" i="40"/>
  <c r="E65" i="40"/>
  <c r="E49" i="40"/>
  <c r="D49" i="40"/>
  <c r="C49" i="40"/>
  <c r="E66" i="40"/>
  <c r="C66" i="40"/>
  <c r="D66" i="40"/>
  <c r="K58" i="5"/>
  <c r="C58" i="40"/>
  <c r="D58" i="40"/>
  <c r="E58" i="40"/>
  <c r="V106" i="5"/>
  <c r="AE106" i="5" s="1"/>
  <c r="R35" i="5"/>
  <c r="W98" i="5"/>
  <c r="AF98" i="5" s="1"/>
  <c r="U98" i="5"/>
  <c r="AD98" i="5" s="1"/>
  <c r="V90" i="5"/>
  <c r="AE90" i="5" s="1"/>
  <c r="V98" i="5"/>
  <c r="AE98" i="5" s="1"/>
  <c r="V91" i="5"/>
  <c r="AE91" i="5" s="1"/>
  <c r="N98" i="5"/>
  <c r="W90" i="5"/>
  <c r="AF90" i="5" s="1"/>
  <c r="K45" i="5"/>
  <c r="D45" i="40"/>
  <c r="E45" i="40"/>
  <c r="C45" i="40"/>
  <c r="K44" i="5"/>
  <c r="C44" i="40"/>
  <c r="D44" i="40"/>
  <c r="E44" i="40"/>
  <c r="C28" i="40"/>
  <c r="D28" i="40"/>
  <c r="E28" i="40"/>
  <c r="C13" i="40"/>
  <c r="D13" i="40"/>
  <c r="E13" i="40"/>
  <c r="F39" i="40"/>
  <c r="C20" i="40"/>
  <c r="D20" i="40"/>
  <c r="E20" i="40"/>
  <c r="C16" i="40"/>
  <c r="D16" i="40"/>
  <c r="E16" i="40"/>
  <c r="E33" i="40"/>
  <c r="C33" i="40"/>
  <c r="D33" i="40"/>
  <c r="S40" i="5"/>
  <c r="S41" i="5" s="1"/>
  <c r="S42" i="5" s="1"/>
  <c r="S43" i="5" s="1"/>
  <c r="S44" i="5" s="1"/>
  <c r="S45" i="5" s="1"/>
  <c r="S46" i="5" s="1"/>
  <c r="K41" i="5"/>
  <c r="C41" i="40"/>
  <c r="D41" i="40"/>
  <c r="E41" i="40"/>
  <c r="C26" i="40"/>
  <c r="D26" i="40"/>
  <c r="E26" i="40"/>
  <c r="D43" i="40"/>
  <c r="E43" i="40"/>
  <c r="C43" i="40"/>
  <c r="E29" i="40"/>
  <c r="C29" i="40"/>
  <c r="D29" i="40"/>
  <c r="D18" i="40"/>
  <c r="E18" i="40"/>
  <c r="C18" i="40"/>
  <c r="C14" i="40"/>
  <c r="D14" i="40"/>
  <c r="E14" i="40"/>
  <c r="C25" i="40"/>
  <c r="D25" i="40"/>
  <c r="E25" i="40"/>
  <c r="C38" i="40"/>
  <c r="D38" i="40"/>
  <c r="E38" i="40"/>
  <c r="C31" i="40"/>
  <c r="D31" i="40"/>
  <c r="E31" i="40"/>
  <c r="K36" i="5"/>
  <c r="C36" i="40"/>
  <c r="D36" i="40"/>
  <c r="E36" i="40"/>
  <c r="K42" i="5"/>
  <c r="E42" i="40"/>
  <c r="C42" i="40"/>
  <c r="D42" i="40"/>
  <c r="D12" i="40"/>
  <c r="E12" i="40"/>
  <c r="C12" i="40"/>
  <c r="C15" i="40"/>
  <c r="D15" i="40"/>
  <c r="E15" i="40"/>
  <c r="C19" i="40"/>
  <c r="D19" i="40"/>
  <c r="E19" i="40"/>
  <c r="C22" i="40"/>
  <c r="D22" i="40"/>
  <c r="E22" i="40"/>
  <c r="E32" i="40"/>
  <c r="C32" i="40"/>
  <c r="D32" i="40"/>
  <c r="E17" i="40"/>
  <c r="C17" i="40"/>
  <c r="D17" i="40"/>
  <c r="C21" i="40"/>
  <c r="D21" i="40"/>
  <c r="E21" i="40"/>
  <c r="D24" i="40"/>
  <c r="E24" i="40"/>
  <c r="C24" i="40"/>
  <c r="K40" i="5"/>
  <c r="C40" i="40"/>
  <c r="D40" i="40"/>
  <c r="E40" i="40"/>
  <c r="K35" i="5"/>
  <c r="N35" i="5" s="1"/>
  <c r="C35" i="40"/>
  <c r="D35" i="40"/>
  <c r="E35" i="40"/>
  <c r="D30" i="40"/>
  <c r="E30" i="40"/>
  <c r="C30" i="40"/>
  <c r="U37" i="5"/>
  <c r="AD37" i="5" s="1"/>
  <c r="K37" i="5"/>
  <c r="N37" i="5" s="1"/>
  <c r="W37" i="5" s="1"/>
  <c r="AF37" i="5" s="1"/>
  <c r="E37" i="40"/>
  <c r="C37" i="40"/>
  <c r="D37" i="40"/>
  <c r="C34" i="40"/>
  <c r="D34" i="40"/>
  <c r="E34" i="40"/>
  <c r="N15" i="5"/>
  <c r="L15" i="5"/>
  <c r="K12" i="5"/>
  <c r="M15" i="5"/>
  <c r="K19" i="5"/>
  <c r="K32" i="5"/>
  <c r="N32" i="5" s="1"/>
  <c r="K31" i="5"/>
  <c r="K24" i="5"/>
  <c r="K17" i="5"/>
  <c r="K21" i="5"/>
  <c r="K20" i="5"/>
  <c r="K18" i="5"/>
  <c r="N18" i="5" s="1"/>
  <c r="K16" i="5"/>
  <c r="N16" i="5" s="1"/>
  <c r="K26" i="5"/>
  <c r="W106" i="5"/>
  <c r="AF106" i="5" s="1"/>
  <c r="M27" i="5"/>
  <c r="L27" i="5"/>
  <c r="V27" i="5"/>
  <c r="AE27" i="5" s="1"/>
  <c r="W27" i="5"/>
  <c r="AF27" i="5" s="1"/>
  <c r="N27" i="5"/>
  <c r="N31" i="5"/>
  <c r="U74" i="5"/>
  <c r="AD74" i="5" s="1"/>
  <c r="V31" i="5"/>
  <c r="AE31" i="5" s="1"/>
  <c r="L74" i="5"/>
  <c r="L90" i="5"/>
  <c r="N90" i="5"/>
  <c r="U106" i="5"/>
  <c r="AD106" i="5" s="1"/>
  <c r="M106" i="5"/>
  <c r="U90" i="5"/>
  <c r="AD90" i="5" s="1"/>
  <c r="L106" i="5"/>
  <c r="V82" i="5"/>
  <c r="AE82" i="5" s="1"/>
  <c r="W82" i="5"/>
  <c r="AF82" i="5" s="1"/>
  <c r="M82" i="5"/>
  <c r="U82" i="5"/>
  <c r="AD82" i="5" s="1"/>
  <c r="L82" i="5"/>
  <c r="W31" i="5"/>
  <c r="AF31" i="5" s="1"/>
  <c r="M31" i="5"/>
  <c r="U31" i="5"/>
  <c r="AD31" i="5" s="1"/>
  <c r="U51" i="5"/>
  <c r="AD51" i="5" s="1"/>
  <c r="V51" i="5"/>
  <c r="AE51" i="5" s="1"/>
  <c r="W51" i="5"/>
  <c r="AF51" i="5" s="1"/>
  <c r="N51" i="5"/>
  <c r="L51" i="5"/>
  <c r="M51" i="5"/>
  <c r="W74" i="5"/>
  <c r="AF74" i="5" s="1"/>
  <c r="N74" i="5"/>
  <c r="L99" i="5"/>
  <c r="M99" i="5"/>
  <c r="W99" i="5"/>
  <c r="AF99" i="5" s="1"/>
  <c r="U99" i="5"/>
  <c r="AD99" i="5" s="1"/>
  <c r="N50" i="5"/>
  <c r="V99" i="5"/>
  <c r="AE99" i="5" s="1"/>
  <c r="W50" i="5"/>
  <c r="AF50" i="5" s="1"/>
  <c r="N99" i="5"/>
  <c r="L50" i="5"/>
  <c r="U50" i="5"/>
  <c r="AD50" i="5" s="1"/>
  <c r="L91" i="5"/>
  <c r="M91" i="5"/>
  <c r="U91" i="5"/>
  <c r="AD91" i="5" s="1"/>
  <c r="W91" i="5"/>
  <c r="AF91" i="5" s="1"/>
  <c r="M50" i="5"/>
  <c r="L29" i="5"/>
  <c r="N29" i="5"/>
  <c r="V29" i="5"/>
  <c r="AE29" i="5" s="1"/>
  <c r="W29" i="5"/>
  <c r="AF29" i="5" s="1"/>
  <c r="M29" i="5"/>
  <c r="U29" i="5"/>
  <c r="AD29" i="5" s="1"/>
  <c r="K53" i="5"/>
  <c r="W96" i="5"/>
  <c r="AF96" i="5" s="1"/>
  <c r="L96" i="5"/>
  <c r="M96" i="5"/>
  <c r="V96" i="5"/>
  <c r="AE96" i="5" s="1"/>
  <c r="N96" i="5"/>
  <c r="R96" i="5"/>
  <c r="S96" i="5"/>
  <c r="U96" i="5"/>
  <c r="AD96" i="5" s="1"/>
  <c r="L21" i="5"/>
  <c r="N21" i="5"/>
  <c r="V21" i="5"/>
  <c r="AE21" i="5" s="1"/>
  <c r="W21" i="5"/>
  <c r="AF21" i="5" s="1"/>
  <c r="M21" i="5"/>
  <c r="U21" i="5"/>
  <c r="AD21" i="5" s="1"/>
  <c r="K49" i="5"/>
  <c r="K74" i="5"/>
  <c r="N63" i="5"/>
  <c r="V63" i="5"/>
  <c r="AE63" i="5" s="1"/>
  <c r="W63" i="5"/>
  <c r="AF63" i="5" s="1"/>
  <c r="U63" i="5"/>
  <c r="AD63" i="5" s="1"/>
  <c r="L63" i="5"/>
  <c r="M63" i="5"/>
  <c r="K88" i="5"/>
  <c r="L25" i="5"/>
  <c r="M25" i="5"/>
  <c r="L17" i="5"/>
  <c r="N17" i="5"/>
  <c r="V17" i="5"/>
  <c r="AE17" i="5" s="1"/>
  <c r="W17" i="5"/>
  <c r="AF17" i="5" s="1"/>
  <c r="U17" i="5"/>
  <c r="AD17" i="5" s="1"/>
  <c r="M17" i="5"/>
  <c r="K28" i="5"/>
  <c r="N28" i="5" s="1"/>
  <c r="K30" i="5"/>
  <c r="L40" i="5"/>
  <c r="N40" i="5"/>
  <c r="V40" i="5"/>
  <c r="AE40" i="5" s="1"/>
  <c r="U40" i="5"/>
  <c r="AD40" i="5" s="1"/>
  <c r="W40" i="5"/>
  <c r="AF40" i="5" s="1"/>
  <c r="M40" i="5"/>
  <c r="W49" i="5"/>
  <c r="AF49" i="5" s="1"/>
  <c r="L49" i="5"/>
  <c r="M49" i="5"/>
  <c r="N49" i="5"/>
  <c r="U49" i="5"/>
  <c r="AD49" i="5" s="1"/>
  <c r="V49" i="5"/>
  <c r="AE49" i="5" s="1"/>
  <c r="M35" i="5"/>
  <c r="L35" i="5"/>
  <c r="L66" i="5"/>
  <c r="U66" i="5"/>
  <c r="AD66" i="5" s="1"/>
  <c r="M66" i="5"/>
  <c r="V66" i="5"/>
  <c r="AE66" i="5" s="1"/>
  <c r="N66" i="5"/>
  <c r="W66" i="5"/>
  <c r="AF66" i="5" s="1"/>
  <c r="R92" i="5"/>
  <c r="L104" i="5"/>
  <c r="U104" i="5"/>
  <c r="AD104" i="5" s="1"/>
  <c r="V104" i="5"/>
  <c r="AE104" i="5" s="1"/>
  <c r="M104" i="5"/>
  <c r="W104" i="5"/>
  <c r="AF104" i="5" s="1"/>
  <c r="N104" i="5"/>
  <c r="W54" i="5"/>
  <c r="AF54" i="5" s="1"/>
  <c r="L54" i="5"/>
  <c r="M54" i="5"/>
  <c r="N54" i="5"/>
  <c r="U54" i="5"/>
  <c r="AD54" i="5" s="1"/>
  <c r="V54" i="5"/>
  <c r="AE54" i="5" s="1"/>
  <c r="T92" i="5"/>
  <c r="S101" i="5"/>
  <c r="W100" i="5"/>
  <c r="AF100" i="5" s="1"/>
  <c r="L100" i="5"/>
  <c r="U100" i="5"/>
  <c r="AD100" i="5" s="1"/>
  <c r="V100" i="5"/>
  <c r="AE100" i="5" s="1"/>
  <c r="M100" i="5"/>
  <c r="N100" i="5"/>
  <c r="W41" i="5"/>
  <c r="AF41" i="5" s="1"/>
  <c r="L41" i="5"/>
  <c r="U41" i="5"/>
  <c r="AD41" i="5" s="1"/>
  <c r="V41" i="5"/>
  <c r="AE41" i="5" s="1"/>
  <c r="N41" i="5"/>
  <c r="M41" i="5"/>
  <c r="W83" i="5"/>
  <c r="AF83" i="5" s="1"/>
  <c r="M83" i="5"/>
  <c r="V83" i="5"/>
  <c r="AE83" i="5" s="1"/>
  <c r="N83" i="5"/>
  <c r="L83" i="5"/>
  <c r="S83" i="5"/>
  <c r="U83" i="5"/>
  <c r="AD83" i="5" s="1"/>
  <c r="K25" i="5"/>
  <c r="N25" i="5" s="1"/>
  <c r="L33" i="5"/>
  <c r="N33" i="5"/>
  <c r="V33" i="5"/>
  <c r="AE33" i="5" s="1"/>
  <c r="W33" i="5"/>
  <c r="AF33" i="5" s="1"/>
  <c r="M33" i="5"/>
  <c r="U33" i="5"/>
  <c r="AD33" i="5" s="1"/>
  <c r="L32" i="5"/>
  <c r="M32" i="5"/>
  <c r="W45" i="5"/>
  <c r="AF45" i="5" s="1"/>
  <c r="L45" i="5"/>
  <c r="N45" i="5"/>
  <c r="V45" i="5"/>
  <c r="AE45" i="5" s="1"/>
  <c r="M45" i="5"/>
  <c r="U45" i="5"/>
  <c r="AD45" i="5" s="1"/>
  <c r="K29" i="5"/>
  <c r="K38" i="5"/>
  <c r="R40" i="5"/>
  <c r="M42" i="5"/>
  <c r="U42" i="5"/>
  <c r="AD42" i="5" s="1"/>
  <c r="V42" i="5"/>
  <c r="AE42" i="5" s="1"/>
  <c r="W42" i="5"/>
  <c r="AF42" i="5" s="1"/>
  <c r="N42" i="5"/>
  <c r="L42" i="5"/>
  <c r="M55" i="5"/>
  <c r="U55" i="5"/>
  <c r="AD55" i="5" s="1"/>
  <c r="N55" i="5"/>
  <c r="V55" i="5"/>
  <c r="AE55" i="5" s="1"/>
  <c r="W55" i="5"/>
  <c r="AF55" i="5" s="1"/>
  <c r="L55" i="5"/>
  <c r="W58" i="5"/>
  <c r="AF58" i="5" s="1"/>
  <c r="L58" i="5"/>
  <c r="M58" i="5"/>
  <c r="N58" i="5"/>
  <c r="U58" i="5"/>
  <c r="AD58" i="5" s="1"/>
  <c r="V58" i="5"/>
  <c r="AE58" i="5" s="1"/>
  <c r="S93" i="5"/>
  <c r="R83" i="5"/>
  <c r="M97" i="5"/>
  <c r="U97" i="5"/>
  <c r="AD97" i="5" s="1"/>
  <c r="W97" i="5"/>
  <c r="AF97" i="5" s="1"/>
  <c r="L97" i="5"/>
  <c r="T97" i="5"/>
  <c r="V97" i="5"/>
  <c r="AE97" i="5" s="1"/>
  <c r="N97" i="5"/>
  <c r="S97" i="5"/>
  <c r="K14" i="5"/>
  <c r="S70" i="5"/>
  <c r="L70" i="5"/>
  <c r="U70" i="5"/>
  <c r="AD70" i="5" s="1"/>
  <c r="N70" i="5"/>
  <c r="W70" i="5"/>
  <c r="AF70" i="5" s="1"/>
  <c r="V70" i="5"/>
  <c r="AE70" i="5" s="1"/>
  <c r="M70" i="5"/>
  <c r="M93" i="5"/>
  <c r="U93" i="5"/>
  <c r="AD93" i="5" s="1"/>
  <c r="W93" i="5"/>
  <c r="AF93" i="5" s="1"/>
  <c r="V93" i="5"/>
  <c r="AE93" i="5" s="1"/>
  <c r="L93" i="5"/>
  <c r="N93" i="5"/>
  <c r="L12" i="5"/>
  <c r="M12" i="5"/>
  <c r="U12" i="5"/>
  <c r="AD12" i="5" s="1"/>
  <c r="N12" i="5"/>
  <c r="V12" i="5"/>
  <c r="AE12" i="5" s="1"/>
  <c r="W12" i="5"/>
  <c r="AF12" i="5" s="1"/>
  <c r="L13" i="5"/>
  <c r="M13" i="5"/>
  <c r="K34" i="5"/>
  <c r="N34" i="5" s="1"/>
  <c r="L20" i="5"/>
  <c r="N20" i="5"/>
  <c r="V20" i="5"/>
  <c r="AE20" i="5" s="1"/>
  <c r="U20" i="5"/>
  <c r="AD20" i="5" s="1"/>
  <c r="W20" i="5"/>
  <c r="AF20" i="5" s="1"/>
  <c r="M20" i="5"/>
  <c r="L24" i="5"/>
  <c r="N24" i="5"/>
  <c r="M24" i="5"/>
  <c r="K66" i="5"/>
  <c r="M76" i="5"/>
  <c r="U76" i="5"/>
  <c r="AD76" i="5" s="1"/>
  <c r="S76" i="5"/>
  <c r="L76" i="5"/>
  <c r="V76" i="5"/>
  <c r="AE76" i="5" s="1"/>
  <c r="T76" i="5"/>
  <c r="W76" i="5"/>
  <c r="AF76" i="5" s="1"/>
  <c r="N76" i="5"/>
  <c r="M59" i="5"/>
  <c r="U59" i="5"/>
  <c r="AD59" i="5" s="1"/>
  <c r="N59" i="5"/>
  <c r="V59" i="5"/>
  <c r="AE59" i="5" s="1"/>
  <c r="W59" i="5"/>
  <c r="AF59" i="5" s="1"/>
  <c r="L59" i="5"/>
  <c r="S35" i="5"/>
  <c r="T41" i="5"/>
  <c r="T42" i="5" s="1"/>
  <c r="T43" i="5" s="1"/>
  <c r="T44" i="5" s="1"/>
  <c r="T45" i="5" s="1"/>
  <c r="T46" i="5" s="1"/>
  <c r="T83" i="5"/>
  <c r="T104" i="5"/>
  <c r="K13" i="5"/>
  <c r="N13" i="5" s="1"/>
  <c r="L44" i="5"/>
  <c r="N44" i="5"/>
  <c r="V44" i="5"/>
  <c r="AE44" i="5" s="1"/>
  <c r="U44" i="5"/>
  <c r="AD44" i="5" s="1"/>
  <c r="M44" i="5"/>
  <c r="W44" i="5"/>
  <c r="AF44" i="5" s="1"/>
  <c r="L78" i="5"/>
  <c r="U78" i="5"/>
  <c r="AD78" i="5" s="1"/>
  <c r="N78" i="5"/>
  <c r="W78" i="5"/>
  <c r="AF78" i="5" s="1"/>
  <c r="S78" i="5"/>
  <c r="V78" i="5"/>
  <c r="AE78" i="5" s="1"/>
  <c r="M78" i="5"/>
  <c r="M68" i="5"/>
  <c r="U68" i="5"/>
  <c r="AD68" i="5" s="1"/>
  <c r="L68" i="5"/>
  <c r="V68" i="5"/>
  <c r="AE68" i="5" s="1"/>
  <c r="N68" i="5"/>
  <c r="W68" i="5"/>
  <c r="AF68" i="5" s="1"/>
  <c r="W67" i="5"/>
  <c r="AF67" i="5" s="1"/>
  <c r="M67" i="5"/>
  <c r="V67" i="5"/>
  <c r="AE67" i="5" s="1"/>
  <c r="N67" i="5"/>
  <c r="L67" i="5"/>
  <c r="U67" i="5"/>
  <c r="AD67" i="5" s="1"/>
  <c r="K75" i="5"/>
  <c r="W92" i="5"/>
  <c r="AF92" i="5" s="1"/>
  <c r="L92" i="5"/>
  <c r="U92" i="5"/>
  <c r="AD92" i="5" s="1"/>
  <c r="V92" i="5"/>
  <c r="AE92" i="5" s="1"/>
  <c r="N92" i="5"/>
  <c r="M92" i="5"/>
  <c r="T96" i="5"/>
  <c r="K104" i="5"/>
  <c r="K33" i="5"/>
  <c r="R78" i="5"/>
  <c r="W75" i="5"/>
  <c r="AF75" i="5" s="1"/>
  <c r="M75" i="5"/>
  <c r="V75" i="5"/>
  <c r="AE75" i="5" s="1"/>
  <c r="N75" i="5"/>
  <c r="U75" i="5"/>
  <c r="AD75" i="5" s="1"/>
  <c r="L75" i="5"/>
  <c r="S75" i="5"/>
  <c r="W105" i="5"/>
  <c r="AF105" i="5" s="1"/>
  <c r="M105" i="5"/>
  <c r="N105" i="5"/>
  <c r="L105" i="5"/>
  <c r="V105" i="5"/>
  <c r="AE105" i="5" s="1"/>
  <c r="S105" i="5"/>
  <c r="T105" i="5"/>
  <c r="U105" i="5"/>
  <c r="AD105" i="5" s="1"/>
  <c r="L64" i="5"/>
  <c r="M64" i="5"/>
  <c r="U64" i="5"/>
  <c r="AD64" i="5" s="1"/>
  <c r="V64" i="5"/>
  <c r="AE64" i="5" s="1"/>
  <c r="N64" i="5"/>
  <c r="W64" i="5"/>
  <c r="AF64" i="5" s="1"/>
  <c r="R93" i="5"/>
  <c r="M101" i="5"/>
  <c r="U101" i="5"/>
  <c r="AD101" i="5" s="1"/>
  <c r="W101" i="5"/>
  <c r="AF101" i="5" s="1"/>
  <c r="V101" i="5"/>
  <c r="AE101" i="5" s="1"/>
  <c r="L101" i="5"/>
  <c r="N101" i="5"/>
  <c r="K96" i="5"/>
  <c r="L26" i="5"/>
  <c r="M26" i="5"/>
  <c r="U26" i="5"/>
  <c r="AD26" i="5" s="1"/>
  <c r="W26" i="5"/>
  <c r="AF26" i="5" s="1"/>
  <c r="N26" i="5"/>
  <c r="V26" i="5"/>
  <c r="AE26" i="5" s="1"/>
  <c r="K22" i="5"/>
  <c r="N22" i="5" s="1"/>
  <c r="R70" i="5"/>
  <c r="K82" i="5"/>
  <c r="N62" i="5"/>
  <c r="L62" i="5"/>
  <c r="V62" i="5"/>
  <c r="AE62" i="5" s="1"/>
  <c r="M62" i="5"/>
  <c r="U62" i="5"/>
  <c r="AD62" i="5" s="1"/>
  <c r="W62" i="5"/>
  <c r="AF62" i="5" s="1"/>
  <c r="S104" i="5"/>
  <c r="N86" i="5"/>
  <c r="W86" i="5"/>
  <c r="AF86" i="5" s="1"/>
  <c r="L86" i="5"/>
  <c r="M86" i="5"/>
  <c r="U86" i="5"/>
  <c r="AD86" i="5" s="1"/>
  <c r="V86" i="5"/>
  <c r="AE86" i="5" s="1"/>
  <c r="T100" i="5"/>
  <c r="K83" i="5"/>
  <c r="AC106" i="5" l="1"/>
  <c r="AC90" i="5"/>
  <c r="AC91" i="5"/>
  <c r="AC86" i="5"/>
  <c r="AC26" i="5"/>
  <c r="AC97" i="5"/>
  <c r="AC66" i="5"/>
  <c r="AC49" i="5"/>
  <c r="AC63" i="5"/>
  <c r="AC21" i="5"/>
  <c r="AC96" i="5"/>
  <c r="AC82" i="5"/>
  <c r="AC74" i="5"/>
  <c r="AC67" i="5"/>
  <c r="AC76" i="5"/>
  <c r="AC12" i="5"/>
  <c r="AC62" i="5"/>
  <c r="AC20" i="5"/>
  <c r="AC58" i="5"/>
  <c r="AC104" i="5"/>
  <c r="AC64" i="5"/>
  <c r="J35" i="40"/>
  <c r="F35" i="40" s="1"/>
  <c r="AC27" i="5"/>
  <c r="AC93" i="5"/>
  <c r="AC70" i="5"/>
  <c r="AC55" i="5"/>
  <c r="AC42" i="5"/>
  <c r="AC41" i="5"/>
  <c r="AC100" i="5"/>
  <c r="AC54" i="5"/>
  <c r="AC17" i="5"/>
  <c r="AC51" i="5"/>
  <c r="AC101" i="5"/>
  <c r="AC75" i="5"/>
  <c r="AC92" i="5"/>
  <c r="AC44" i="5"/>
  <c r="AC33" i="5"/>
  <c r="AC50" i="5"/>
  <c r="AC99" i="5"/>
  <c r="AC31" i="5"/>
  <c r="AC45" i="5"/>
  <c r="AC40" i="5"/>
  <c r="AC105" i="5"/>
  <c r="AC68" i="5"/>
  <c r="AC59" i="5"/>
  <c r="R41" i="5"/>
  <c r="J40" i="40"/>
  <c r="F40" i="40" s="1"/>
  <c r="AC83" i="5"/>
  <c r="AC29" i="5"/>
  <c r="AC37" i="5"/>
  <c r="AC78" i="5"/>
  <c r="AC98" i="5"/>
  <c r="P284" i="37"/>
  <c r="P283" i="37"/>
  <c r="P282" i="37"/>
  <c r="P281" i="37"/>
  <c r="P280" i="37"/>
  <c r="P279" i="37"/>
  <c r="P278" i="37"/>
  <c r="P277" i="37"/>
  <c r="P276" i="37"/>
  <c r="P275" i="37"/>
  <c r="P274" i="37"/>
  <c r="P273" i="37"/>
  <c r="P272" i="37"/>
  <c r="P271" i="37"/>
  <c r="P270" i="37"/>
  <c r="P269" i="37"/>
  <c r="P268" i="37"/>
  <c r="P267" i="37"/>
  <c r="P266" i="37"/>
  <c r="P265" i="37"/>
  <c r="P264" i="37"/>
  <c r="P263" i="37"/>
  <c r="P262" i="37"/>
  <c r="P261" i="37"/>
  <c r="P260" i="37"/>
  <c r="P259" i="37"/>
  <c r="P258" i="37"/>
  <c r="P257" i="37"/>
  <c r="P256" i="37"/>
  <c r="P255" i="37"/>
  <c r="P254" i="37"/>
  <c r="P253" i="37"/>
  <c r="P252" i="37"/>
  <c r="P251" i="37"/>
  <c r="P250" i="37"/>
  <c r="P249" i="37"/>
  <c r="P248" i="37"/>
  <c r="P247" i="37"/>
  <c r="P246" i="37"/>
  <c r="P245" i="37"/>
  <c r="P244" i="37"/>
  <c r="P243" i="37"/>
  <c r="P242" i="37"/>
  <c r="P241" i="37"/>
  <c r="P240" i="37"/>
  <c r="P239" i="37"/>
  <c r="P238" i="37"/>
  <c r="P237" i="37"/>
  <c r="P236" i="37"/>
  <c r="P235" i="37"/>
  <c r="P234" i="37"/>
  <c r="P233" i="37"/>
  <c r="P232" i="37"/>
  <c r="P231" i="37"/>
  <c r="P230" i="37"/>
  <c r="P229" i="37"/>
  <c r="P228" i="37"/>
  <c r="P227" i="37"/>
  <c r="P226" i="37"/>
  <c r="P225" i="37"/>
  <c r="P224" i="37"/>
  <c r="P223" i="37"/>
  <c r="P222" i="37"/>
  <c r="P221" i="37"/>
  <c r="P220" i="37"/>
  <c r="P219" i="37"/>
  <c r="P218" i="37"/>
  <c r="P217" i="37"/>
  <c r="P216" i="37"/>
  <c r="P215" i="37"/>
  <c r="P214" i="37"/>
  <c r="P213" i="37"/>
  <c r="P212" i="37"/>
  <c r="P211" i="37"/>
  <c r="P210" i="37"/>
  <c r="P209" i="37"/>
  <c r="P208" i="37"/>
  <c r="P207" i="37"/>
  <c r="P206" i="37"/>
  <c r="P205" i="37"/>
  <c r="P204" i="37"/>
  <c r="P203" i="37"/>
  <c r="P202" i="37"/>
  <c r="P201" i="37"/>
  <c r="P200" i="37"/>
  <c r="P199" i="37"/>
  <c r="P198" i="37"/>
  <c r="P197" i="37"/>
  <c r="P196" i="37"/>
  <c r="P195" i="37"/>
  <c r="P194" i="37"/>
  <c r="P193" i="37"/>
  <c r="P192" i="37"/>
  <c r="P191" i="37"/>
  <c r="P190" i="37"/>
  <c r="P189" i="37"/>
  <c r="P188" i="37"/>
  <c r="P187" i="37"/>
  <c r="P186" i="37"/>
  <c r="P185" i="37"/>
  <c r="P184" i="37"/>
  <c r="P183" i="37"/>
  <c r="P182" i="37"/>
  <c r="P181" i="37"/>
  <c r="P180" i="37"/>
  <c r="P179" i="37"/>
  <c r="P178" i="37"/>
  <c r="P177" i="37"/>
  <c r="P176" i="37"/>
  <c r="P175" i="37"/>
  <c r="P174" i="37"/>
  <c r="P173" i="37"/>
  <c r="P172" i="37"/>
  <c r="P171" i="37"/>
  <c r="P170" i="37"/>
  <c r="P169" i="37"/>
  <c r="P168" i="37"/>
  <c r="P167" i="37"/>
  <c r="P166" i="37"/>
  <c r="P165" i="37"/>
  <c r="P164" i="37"/>
  <c r="P163" i="37"/>
  <c r="P162" i="37"/>
  <c r="P161" i="37"/>
  <c r="P160" i="37"/>
  <c r="P159" i="37"/>
  <c r="P158" i="37"/>
  <c r="P157" i="37"/>
  <c r="P156" i="37"/>
  <c r="P155" i="37"/>
  <c r="P154" i="37"/>
  <c r="P153" i="37"/>
  <c r="P152" i="37"/>
  <c r="P151" i="37"/>
  <c r="P150" i="37"/>
  <c r="P149" i="37"/>
  <c r="P148" i="37"/>
  <c r="P147" i="37"/>
  <c r="P146" i="37"/>
  <c r="P145" i="37"/>
  <c r="P144" i="37"/>
  <c r="P143" i="37"/>
  <c r="P142" i="37"/>
  <c r="P141" i="37"/>
  <c r="P140" i="37"/>
  <c r="P139" i="37"/>
  <c r="P138" i="37"/>
  <c r="P137" i="37"/>
  <c r="P136" i="37"/>
  <c r="P135" i="37"/>
  <c r="P134" i="37"/>
  <c r="P133" i="37"/>
  <c r="P132" i="37"/>
  <c r="P131" i="37"/>
  <c r="P130" i="37"/>
  <c r="P129" i="37"/>
  <c r="P128" i="37"/>
  <c r="P127" i="37"/>
  <c r="P126" i="37"/>
  <c r="P125" i="37"/>
  <c r="P124" i="37"/>
  <c r="P123" i="37"/>
  <c r="P122" i="37"/>
  <c r="P121" i="37"/>
  <c r="P120" i="37"/>
  <c r="P119" i="37"/>
  <c r="P118" i="37"/>
  <c r="P117" i="37"/>
  <c r="P116" i="37"/>
  <c r="P115" i="37"/>
  <c r="P114" i="37"/>
  <c r="P113" i="37"/>
  <c r="P112" i="37"/>
  <c r="P111" i="37"/>
  <c r="P110" i="37"/>
  <c r="P109" i="37"/>
  <c r="P108" i="37"/>
  <c r="P107" i="37"/>
  <c r="P106" i="37"/>
  <c r="P105" i="37"/>
  <c r="P104" i="37"/>
  <c r="P103" i="37"/>
  <c r="P102" i="37"/>
  <c r="P101" i="37"/>
  <c r="P100" i="37"/>
  <c r="P99" i="37"/>
  <c r="P98" i="37"/>
  <c r="P97" i="37"/>
  <c r="P96" i="37"/>
  <c r="P95" i="37"/>
  <c r="P94" i="37"/>
  <c r="P93" i="37"/>
  <c r="P92" i="37"/>
  <c r="P91" i="37"/>
  <c r="P90" i="37"/>
  <c r="P89" i="37"/>
  <c r="P88" i="37"/>
  <c r="P87" i="37"/>
  <c r="P86" i="37"/>
  <c r="P85" i="37"/>
  <c r="P84" i="37"/>
  <c r="P83" i="37"/>
  <c r="P82" i="37"/>
  <c r="P81" i="37"/>
  <c r="P80" i="37"/>
  <c r="P79" i="37"/>
  <c r="P78" i="37"/>
  <c r="P77" i="37"/>
  <c r="P76" i="37"/>
  <c r="P75" i="37"/>
  <c r="P74" i="37"/>
  <c r="P73" i="37"/>
  <c r="P72" i="37"/>
  <c r="P71" i="37"/>
  <c r="P70" i="37"/>
  <c r="P69" i="37"/>
  <c r="P68" i="37"/>
  <c r="P67" i="37"/>
  <c r="P66" i="37"/>
  <c r="P65" i="37"/>
  <c r="P64" i="37"/>
  <c r="P63" i="37"/>
  <c r="P62" i="37"/>
  <c r="P61" i="37"/>
  <c r="P60" i="37"/>
  <c r="P59" i="37"/>
  <c r="P58" i="37"/>
  <c r="R42" i="5" l="1"/>
  <c r="R43" i="5" s="1"/>
  <c r="J41" i="40"/>
  <c r="F41" i="40" s="1"/>
  <c r="R44" i="5" l="1"/>
  <c r="J43" i="40"/>
  <c r="F43" i="40" s="1"/>
  <c r="R45" i="5" l="1"/>
  <c r="J44" i="40"/>
  <c r="F44" i="40" s="1"/>
  <c r="R46" i="5" l="1"/>
  <c r="J45" i="40"/>
  <c r="F45" i="40" s="1"/>
  <c r="D11" i="5" l="1"/>
  <c r="O3" i="5"/>
  <c r="P3" i="5" s="1"/>
  <c r="Q3" i="5" s="1"/>
  <c r="N3" i="5"/>
  <c r="O2" i="5"/>
  <c r="P2" i="5" s="1"/>
  <c r="Q2" i="5" s="1"/>
  <c r="N2" i="5"/>
  <c r="O1" i="5"/>
  <c r="P1" i="5" s="1"/>
  <c r="N1" i="5"/>
  <c r="D11" i="40" l="1"/>
  <c r="C11" i="40"/>
  <c r="E11" i="40"/>
  <c r="K11" i="5"/>
  <c r="E12" i="5"/>
  <c r="F12" i="5" s="1"/>
  <c r="E50" i="5"/>
  <c r="F50" i="5" s="1"/>
  <c r="E97" i="5"/>
  <c r="F97" i="5" s="1"/>
  <c r="E30" i="5"/>
  <c r="F30" i="5" s="1"/>
  <c r="E80" i="5"/>
  <c r="F80" i="5" s="1"/>
  <c r="E36" i="5"/>
  <c r="F36" i="5" s="1"/>
  <c r="E68" i="5"/>
  <c r="F68" i="5" s="1"/>
  <c r="E62" i="5"/>
  <c r="F62" i="5" s="1"/>
  <c r="E25" i="5"/>
  <c r="F25" i="5" s="1"/>
  <c r="E67" i="5"/>
  <c r="F67" i="5" s="1"/>
  <c r="E56" i="5"/>
  <c r="F56" i="5" s="1"/>
  <c r="E63" i="5"/>
  <c r="F63" i="5" s="1"/>
  <c r="E103" i="5"/>
  <c r="F103" i="5" s="1"/>
  <c r="E22" i="5"/>
  <c r="F22" i="5" s="1"/>
  <c r="E24" i="5"/>
  <c r="F24" i="5" s="1"/>
  <c r="E55" i="5"/>
  <c r="F55" i="5" s="1"/>
  <c r="E33" i="5"/>
  <c r="F33" i="5" s="1"/>
  <c r="E96" i="5"/>
  <c r="F96" i="5" s="1"/>
  <c r="E21" i="5"/>
  <c r="F21" i="5" s="1"/>
  <c r="E72" i="5"/>
  <c r="F72" i="5" s="1"/>
  <c r="E89" i="5"/>
  <c r="F89" i="5" s="1"/>
  <c r="E75" i="5"/>
  <c r="F75" i="5" s="1"/>
  <c r="E53" i="5"/>
  <c r="F53" i="5" s="1"/>
  <c r="E93" i="5"/>
  <c r="F93" i="5" s="1"/>
  <c r="E34" i="5"/>
  <c r="F34" i="5" s="1"/>
  <c r="E42" i="5"/>
  <c r="F42" i="5" s="1"/>
  <c r="E54" i="5"/>
  <c r="F54" i="5" s="1"/>
  <c r="E32" i="5"/>
  <c r="F32" i="5" s="1"/>
  <c r="E85" i="5"/>
  <c r="F85" i="5" s="1"/>
  <c r="E71" i="5"/>
  <c r="F71" i="5" s="1"/>
  <c r="E35" i="5"/>
  <c r="F35" i="5" s="1"/>
  <c r="E88" i="5"/>
  <c r="F88" i="5" s="1"/>
  <c r="E47" i="5"/>
  <c r="F47" i="5" s="1"/>
  <c r="E52" i="5"/>
  <c r="F52" i="5" s="1"/>
  <c r="E83" i="5"/>
  <c r="F83" i="5" s="1"/>
  <c r="E37" i="5"/>
  <c r="F37" i="5" s="1"/>
  <c r="E26" i="5"/>
  <c r="F26" i="5" s="1"/>
  <c r="E78" i="5"/>
  <c r="F78" i="5" s="1"/>
  <c r="E64" i="5"/>
  <c r="F64" i="5" s="1"/>
  <c r="E49" i="5"/>
  <c r="F49" i="5" s="1"/>
  <c r="E38" i="5"/>
  <c r="F38" i="5" s="1"/>
  <c r="E98" i="5"/>
  <c r="F98" i="5" s="1"/>
  <c r="E57" i="5"/>
  <c r="F57" i="5" s="1"/>
  <c r="E79" i="5"/>
  <c r="F79" i="5" s="1"/>
  <c r="E105" i="5"/>
  <c r="F105" i="5" s="1"/>
  <c r="E76" i="5"/>
  <c r="F76" i="5" s="1"/>
  <c r="E18" i="5"/>
  <c r="F18" i="5" s="1"/>
  <c r="E81" i="5"/>
  <c r="F81" i="5" s="1"/>
  <c r="E17" i="5"/>
  <c r="F17" i="5" s="1"/>
  <c r="E45" i="5"/>
  <c r="F45" i="5" s="1"/>
  <c r="E69" i="5"/>
  <c r="F69" i="5" s="1"/>
  <c r="E77" i="5"/>
  <c r="F77" i="5" s="1"/>
  <c r="E90" i="5"/>
  <c r="F90" i="5" s="1"/>
  <c r="E16" i="5"/>
  <c r="F16" i="5" s="1"/>
  <c r="E74" i="5"/>
  <c r="F74" i="5" s="1"/>
  <c r="E19" i="5"/>
  <c r="F19" i="5" s="1"/>
  <c r="E43" i="5"/>
  <c r="F43" i="5" s="1"/>
  <c r="E87" i="5"/>
  <c r="F87" i="5" s="1"/>
  <c r="E40" i="5"/>
  <c r="F40" i="5" s="1"/>
  <c r="E100" i="5"/>
  <c r="F100" i="5" s="1"/>
  <c r="E31" i="5"/>
  <c r="F31" i="5" s="1"/>
  <c r="E51" i="5"/>
  <c r="F51" i="5" s="1"/>
  <c r="E20" i="5"/>
  <c r="F20" i="5" s="1"/>
  <c r="E28" i="5"/>
  <c r="F28" i="5" s="1"/>
  <c r="E41" i="5"/>
  <c r="F41" i="5" s="1"/>
  <c r="E86" i="5"/>
  <c r="F86" i="5" s="1"/>
  <c r="E27" i="5"/>
  <c r="F27" i="5" s="1"/>
  <c r="E94" i="5"/>
  <c r="F94" i="5" s="1"/>
  <c r="E15" i="5"/>
  <c r="F15" i="5" s="1"/>
  <c r="E99" i="5"/>
  <c r="F99" i="5" s="1"/>
  <c r="E48" i="5"/>
  <c r="F48" i="5" s="1"/>
  <c r="E44" i="5"/>
  <c r="F44" i="5" s="1"/>
  <c r="E29" i="5"/>
  <c r="F29" i="5" s="1"/>
  <c r="E13" i="5"/>
  <c r="F13" i="5" s="1"/>
  <c r="E102" i="5"/>
  <c r="F102" i="5" s="1"/>
  <c r="E73" i="5"/>
  <c r="F73" i="5" s="1"/>
  <c r="E70" i="5"/>
  <c r="F70" i="5" s="1"/>
  <c r="E61" i="5"/>
  <c r="F61" i="5" s="1"/>
  <c r="E91" i="5"/>
  <c r="F91" i="5" s="1"/>
  <c r="E14" i="5"/>
  <c r="F14" i="5" s="1"/>
  <c r="E104" i="5"/>
  <c r="F104" i="5" s="1"/>
  <c r="E82" i="5"/>
  <c r="F82" i="5" s="1"/>
  <c r="E92" i="5"/>
  <c r="F92" i="5" s="1"/>
  <c r="E39" i="5"/>
  <c r="F39" i="5" s="1"/>
  <c r="E46" i="5"/>
  <c r="F46" i="5" s="1"/>
  <c r="E84" i="5"/>
  <c r="F84" i="5" s="1"/>
  <c r="E66" i="5"/>
  <c r="F66" i="5" s="1"/>
  <c r="E58" i="5"/>
  <c r="F58" i="5" s="1"/>
  <c r="E65" i="5"/>
  <c r="F65" i="5" s="1"/>
  <c r="E95" i="5"/>
  <c r="F95" i="5" s="1"/>
  <c r="E23" i="5"/>
  <c r="F23" i="5" s="1"/>
  <c r="E60" i="5"/>
  <c r="F60" i="5" s="1"/>
  <c r="E59" i="5"/>
  <c r="F59" i="5" s="1"/>
  <c r="E101" i="5"/>
  <c r="F101" i="5" s="1"/>
  <c r="E106" i="5"/>
  <c r="F106" i="5" s="1"/>
  <c r="E11" i="5"/>
  <c r="F11" i="5" s="1"/>
  <c r="P4" i="5"/>
  <c r="Q1" i="5"/>
  <c r="Q4" i="5" s="1"/>
  <c r="U11" i="5"/>
  <c r="AD11" i="5" s="1"/>
  <c r="M11" i="5"/>
  <c r="L11" i="5"/>
  <c r="V11" i="5"/>
  <c r="AE11" i="5" s="1"/>
  <c r="N11" i="5"/>
  <c r="W11" i="5"/>
  <c r="AF11" i="5" s="1"/>
  <c r="AC11" i="5" l="1"/>
  <c r="AA11" i="5"/>
  <c r="Z11" i="5"/>
  <c r="Z48" i="5"/>
  <c r="H48" i="5"/>
  <c r="Y48" i="5" s="1"/>
  <c r="AA48" i="5"/>
  <c r="Z53" i="5"/>
  <c r="AA53" i="5"/>
  <c r="H53" i="5"/>
  <c r="Y53" i="5" s="1"/>
  <c r="AA24" i="5"/>
  <c r="Z24" i="5"/>
  <c r="H24" i="5"/>
  <c r="H68" i="5"/>
  <c r="Y68" i="5" s="1"/>
  <c r="Z68" i="5"/>
  <c r="AA68" i="5"/>
  <c r="H101" i="5"/>
  <c r="Y101" i="5" s="1"/>
  <c r="Z101" i="5"/>
  <c r="AA101" i="5"/>
  <c r="AA84" i="5"/>
  <c r="H84" i="5"/>
  <c r="Y84" i="5" s="1"/>
  <c r="Z84" i="5"/>
  <c r="Z61" i="5"/>
  <c r="AA61" i="5"/>
  <c r="H61" i="5"/>
  <c r="Y61" i="5" s="1"/>
  <c r="Z99" i="5"/>
  <c r="AA99" i="5"/>
  <c r="H99" i="5"/>
  <c r="Y99" i="5" s="1"/>
  <c r="AA51" i="5"/>
  <c r="H51" i="5"/>
  <c r="Y51" i="5" s="1"/>
  <c r="Z51" i="5"/>
  <c r="Z16" i="5"/>
  <c r="AA16" i="5"/>
  <c r="H16" i="5"/>
  <c r="AA76" i="5"/>
  <c r="Z76" i="5"/>
  <c r="H76" i="5"/>
  <c r="Y76" i="5" s="1"/>
  <c r="H78" i="5"/>
  <c r="Y78" i="5" s="1"/>
  <c r="Z78" i="5"/>
  <c r="AA78" i="5"/>
  <c r="AA71" i="5"/>
  <c r="Z71" i="5"/>
  <c r="H71" i="5"/>
  <c r="Y71" i="5" s="1"/>
  <c r="Z75" i="5"/>
  <c r="AA75" i="5"/>
  <c r="H75" i="5"/>
  <c r="Y75" i="5" s="1"/>
  <c r="AA22" i="5"/>
  <c r="H22" i="5"/>
  <c r="Z22" i="5"/>
  <c r="H36" i="5"/>
  <c r="Y36" i="5" s="1"/>
  <c r="Z36" i="5"/>
  <c r="AA36" i="5"/>
  <c r="Z66" i="5"/>
  <c r="H66" i="5"/>
  <c r="Y66" i="5" s="1"/>
  <c r="AA66" i="5"/>
  <c r="Z18" i="5"/>
  <c r="AA18" i="5"/>
  <c r="H18" i="5"/>
  <c r="Z59" i="5"/>
  <c r="H59" i="5"/>
  <c r="Y59" i="5" s="1"/>
  <c r="AA59" i="5"/>
  <c r="Z46" i="5"/>
  <c r="AA46" i="5"/>
  <c r="H46" i="5"/>
  <c r="Y46" i="5" s="1"/>
  <c r="H70" i="5"/>
  <c r="Y70" i="5" s="1"/>
  <c r="AA70" i="5"/>
  <c r="Z70" i="5"/>
  <c r="H15" i="5"/>
  <c r="Z15" i="5"/>
  <c r="AA15" i="5"/>
  <c r="Z31" i="5"/>
  <c r="AA31" i="5"/>
  <c r="K3" i="5" s="1"/>
  <c r="H31" i="5"/>
  <c r="Y31" i="5" s="1"/>
  <c r="AA90" i="5"/>
  <c r="Z90" i="5"/>
  <c r="H90" i="5"/>
  <c r="Y90" i="5" s="1"/>
  <c r="Z105" i="5"/>
  <c r="AA105" i="5"/>
  <c r="H105" i="5"/>
  <c r="Y105" i="5" s="1"/>
  <c r="Z26" i="5"/>
  <c r="AA26" i="5"/>
  <c r="H26" i="5"/>
  <c r="Y26" i="5" s="1"/>
  <c r="AA85" i="5"/>
  <c r="H85" i="5"/>
  <c r="Y85" i="5" s="1"/>
  <c r="Z85" i="5"/>
  <c r="H89" i="5"/>
  <c r="Y89" i="5" s="1"/>
  <c r="Z89" i="5"/>
  <c r="AA89" i="5"/>
  <c r="AA103" i="5"/>
  <c r="Z103" i="5"/>
  <c r="H103" i="5"/>
  <c r="Y103" i="5" s="1"/>
  <c r="Z80" i="5"/>
  <c r="AA80" i="5"/>
  <c r="H80" i="5"/>
  <c r="Y80" i="5" s="1"/>
  <c r="AA35" i="5"/>
  <c r="H35" i="5"/>
  <c r="Z35" i="5"/>
  <c r="AA60" i="5"/>
  <c r="Z60" i="5"/>
  <c r="H60" i="5"/>
  <c r="Y60" i="5" s="1"/>
  <c r="Z39" i="5"/>
  <c r="AA39" i="5"/>
  <c r="H39" i="5"/>
  <c r="H73" i="5"/>
  <c r="Y73" i="5" s="1"/>
  <c r="Z73" i="5"/>
  <c r="AA73" i="5"/>
  <c r="AA94" i="5"/>
  <c r="Z94" i="5"/>
  <c r="H94" i="5"/>
  <c r="Y94" i="5" s="1"/>
  <c r="AA100" i="5"/>
  <c r="Z100" i="5"/>
  <c r="H100" i="5"/>
  <c r="Y100" i="5" s="1"/>
  <c r="AA77" i="5"/>
  <c r="Z77" i="5"/>
  <c r="H77" i="5"/>
  <c r="Y77" i="5" s="1"/>
  <c r="AA79" i="5"/>
  <c r="H79" i="5"/>
  <c r="Y79" i="5" s="1"/>
  <c r="Z79" i="5"/>
  <c r="Z37" i="5"/>
  <c r="AA37" i="5"/>
  <c r="H37" i="5"/>
  <c r="Y37" i="5" s="1"/>
  <c r="Z32" i="5"/>
  <c r="AA32" i="5"/>
  <c r="H32" i="5"/>
  <c r="Z72" i="5"/>
  <c r="AA72" i="5"/>
  <c r="H72" i="5"/>
  <c r="Y72" i="5" s="1"/>
  <c r="Z63" i="5"/>
  <c r="H63" i="5"/>
  <c r="Y63" i="5" s="1"/>
  <c r="AA63" i="5"/>
  <c r="H30" i="5"/>
  <c r="Y30" i="5" s="1"/>
  <c r="AA30" i="5"/>
  <c r="K2" i="5" s="1"/>
  <c r="Z30" i="5"/>
  <c r="H91" i="5"/>
  <c r="Y91" i="5" s="1"/>
  <c r="Z91" i="5"/>
  <c r="AA91" i="5"/>
  <c r="Z20" i="5"/>
  <c r="H20" i="5"/>
  <c r="Y20" i="5" s="1"/>
  <c r="AA20" i="5"/>
  <c r="Z23" i="5"/>
  <c r="AA23" i="5"/>
  <c r="H23" i="5"/>
  <c r="Y23" i="5" s="1"/>
  <c r="AA92" i="5"/>
  <c r="Z92" i="5"/>
  <c r="H92" i="5"/>
  <c r="Y92" i="5" s="1"/>
  <c r="H102" i="5"/>
  <c r="Y102" i="5" s="1"/>
  <c r="AA102" i="5"/>
  <c r="Z102" i="5"/>
  <c r="Z27" i="5"/>
  <c r="AA27" i="5"/>
  <c r="H27" i="5"/>
  <c r="Y27" i="5" s="1"/>
  <c r="AA40" i="5"/>
  <c r="Z40" i="5"/>
  <c r="H40" i="5"/>
  <c r="Y40" i="5" s="1"/>
  <c r="AA69" i="5"/>
  <c r="H69" i="5"/>
  <c r="Z69" i="5"/>
  <c r="H57" i="5"/>
  <c r="Y57" i="5" s="1"/>
  <c r="AA57" i="5"/>
  <c r="Z57" i="5"/>
  <c r="H83" i="5"/>
  <c r="Y83" i="5" s="1"/>
  <c r="Z83" i="5"/>
  <c r="AA83" i="5"/>
  <c r="Z54" i="5"/>
  <c r="AA54" i="5"/>
  <c r="H54" i="5"/>
  <c r="Y54" i="5" s="1"/>
  <c r="Z21" i="5"/>
  <c r="AA21" i="5"/>
  <c r="H21" i="5"/>
  <c r="Y21" i="5" s="1"/>
  <c r="AA56" i="5"/>
  <c r="H56" i="5"/>
  <c r="Y56" i="5" s="1"/>
  <c r="Z56" i="5"/>
  <c r="AA97" i="5"/>
  <c r="Z97" i="5"/>
  <c r="H97" i="5"/>
  <c r="Y97" i="5" s="1"/>
  <c r="Z106" i="5"/>
  <c r="AA106" i="5"/>
  <c r="H106" i="5"/>
  <c r="Y106" i="5" s="1"/>
  <c r="Z74" i="5"/>
  <c r="AA74" i="5"/>
  <c r="H74" i="5"/>
  <c r="Y74" i="5" s="1"/>
  <c r="H95" i="5"/>
  <c r="Y95" i="5" s="1"/>
  <c r="AA95" i="5"/>
  <c r="Z95" i="5"/>
  <c r="AA82" i="5"/>
  <c r="H82" i="5"/>
  <c r="Y82" i="5" s="1"/>
  <c r="Z82" i="5"/>
  <c r="AA13" i="5"/>
  <c r="H13" i="5"/>
  <c r="Z13" i="5"/>
  <c r="AA86" i="5"/>
  <c r="H86" i="5"/>
  <c r="Y86" i="5" s="1"/>
  <c r="Z86" i="5"/>
  <c r="AA87" i="5"/>
  <c r="Z87" i="5"/>
  <c r="H87" i="5"/>
  <c r="Y87" i="5" s="1"/>
  <c r="AA45" i="5"/>
  <c r="H45" i="5"/>
  <c r="Y45" i="5" s="1"/>
  <c r="Z45" i="5"/>
  <c r="Z98" i="5"/>
  <c r="H98" i="5"/>
  <c r="Y98" i="5" s="1"/>
  <c r="AA98" i="5"/>
  <c r="H52" i="5"/>
  <c r="Y52" i="5" s="1"/>
  <c r="Z52" i="5"/>
  <c r="AA52" i="5"/>
  <c r="Z42" i="5"/>
  <c r="AA42" i="5"/>
  <c r="H42" i="5"/>
  <c r="Y42" i="5" s="1"/>
  <c r="Z96" i="5"/>
  <c r="AA96" i="5"/>
  <c r="H96" i="5"/>
  <c r="Y96" i="5" s="1"/>
  <c r="Z67" i="5"/>
  <c r="AA67" i="5"/>
  <c r="H67" i="5"/>
  <c r="Y67" i="5" s="1"/>
  <c r="Z50" i="5"/>
  <c r="H50" i="5"/>
  <c r="Y50" i="5" s="1"/>
  <c r="AA50" i="5"/>
  <c r="Z64" i="5"/>
  <c r="AA64" i="5"/>
  <c r="H64" i="5"/>
  <c r="Y64" i="5" s="1"/>
  <c r="AA65" i="5"/>
  <c r="Z65" i="5"/>
  <c r="H65" i="5"/>
  <c r="Y65" i="5" s="1"/>
  <c r="AA104" i="5"/>
  <c r="Z104" i="5"/>
  <c r="H104" i="5"/>
  <c r="Y104" i="5" s="1"/>
  <c r="Z29" i="5"/>
  <c r="AA29" i="5"/>
  <c r="H29" i="5"/>
  <c r="Y29" i="5" s="1"/>
  <c r="AA41" i="5"/>
  <c r="H41" i="5"/>
  <c r="Y41" i="5" s="1"/>
  <c r="Z41" i="5"/>
  <c r="AA43" i="5"/>
  <c r="Z43" i="5"/>
  <c r="H43" i="5"/>
  <c r="Y43" i="5" s="1"/>
  <c r="Z17" i="5"/>
  <c r="AA17" i="5"/>
  <c r="H17" i="5"/>
  <c r="Y17" i="5" s="1"/>
  <c r="H38" i="5"/>
  <c r="Y38" i="5" s="1"/>
  <c r="AA38" i="5"/>
  <c r="Z38" i="5"/>
  <c r="AA47" i="5"/>
  <c r="Z47" i="5"/>
  <c r="H47" i="5"/>
  <c r="Y47" i="5" s="1"/>
  <c r="H34" i="5"/>
  <c r="Z34" i="5"/>
  <c r="AA34" i="5"/>
  <c r="Z33" i="5"/>
  <c r="AA33" i="5"/>
  <c r="H33" i="5"/>
  <c r="Y33" i="5" s="1"/>
  <c r="Z25" i="5"/>
  <c r="AA25" i="5"/>
  <c r="H25" i="5"/>
  <c r="AA12" i="5"/>
  <c r="Z12" i="5"/>
  <c r="H12" i="5"/>
  <c r="Y12" i="5" s="1"/>
  <c r="Z58" i="5"/>
  <c r="AA58" i="5"/>
  <c r="H58" i="5"/>
  <c r="Y58" i="5" s="1"/>
  <c r="H14" i="5"/>
  <c r="Y14" i="5" s="1"/>
  <c r="Z14" i="5"/>
  <c r="AA14" i="5"/>
  <c r="Z44" i="5"/>
  <c r="AA44" i="5"/>
  <c r="H44" i="5"/>
  <c r="Y44" i="5" s="1"/>
  <c r="AA28" i="5"/>
  <c r="Z28" i="5"/>
  <c r="H28" i="5"/>
  <c r="Z19" i="5"/>
  <c r="AA19" i="5"/>
  <c r="H19" i="5"/>
  <c r="Y19" i="5" s="1"/>
  <c r="Z81" i="5"/>
  <c r="H81" i="5"/>
  <c r="Y81" i="5" s="1"/>
  <c r="AA81" i="5"/>
  <c r="AA49" i="5"/>
  <c r="Z49" i="5"/>
  <c r="H49" i="5"/>
  <c r="Y49" i="5" s="1"/>
  <c r="Z88" i="5"/>
  <c r="AA88" i="5"/>
  <c r="H88" i="5"/>
  <c r="Y88" i="5" s="1"/>
  <c r="Z93" i="5"/>
  <c r="AA93" i="5"/>
  <c r="H93" i="5"/>
  <c r="Y93" i="5" s="1"/>
  <c r="Z55" i="5"/>
  <c r="AA55" i="5"/>
  <c r="H55" i="5"/>
  <c r="Y55" i="5" s="1"/>
  <c r="Z62" i="5"/>
  <c r="AA62" i="5"/>
  <c r="H62" i="5"/>
  <c r="Y62" i="5" s="1"/>
  <c r="H11" i="5"/>
  <c r="Y11" i="5" l="1"/>
  <c r="K1" i="5"/>
  <c r="K4" i="5" s="1"/>
  <c r="F5" i="40" s="1"/>
  <c r="V4" i="5"/>
  <c r="Y4" i="5" s="1"/>
  <c r="Z4" i="5" s="1"/>
  <c r="AA4" i="5" s="1"/>
  <c r="X82" i="5"/>
  <c r="Q82" i="5"/>
  <c r="O82" i="5"/>
  <c r="P82" i="5"/>
  <c r="P62" i="5"/>
  <c r="Q62" i="5"/>
  <c r="O62" i="5"/>
  <c r="X62" i="5"/>
  <c r="G62" i="40" s="1"/>
  <c r="P81" i="5"/>
  <c r="X81" i="5"/>
  <c r="Q81" i="5"/>
  <c r="O81" i="5"/>
  <c r="Q44" i="5"/>
  <c r="O44" i="5"/>
  <c r="P44" i="5"/>
  <c r="X44" i="5"/>
  <c r="P98" i="5"/>
  <c r="O98" i="5"/>
  <c r="Q98" i="5"/>
  <c r="X98" i="5"/>
  <c r="Q21" i="5"/>
  <c r="P21" i="5"/>
  <c r="O21" i="5"/>
  <c r="X83" i="5"/>
  <c r="O83" i="5"/>
  <c r="Q83" i="5"/>
  <c r="P83" i="5"/>
  <c r="O92" i="5"/>
  <c r="Q92" i="5"/>
  <c r="P92" i="5"/>
  <c r="X92" i="5"/>
  <c r="P63" i="5"/>
  <c r="Q63" i="5"/>
  <c r="O63" i="5"/>
  <c r="H37" i="40"/>
  <c r="Q37" i="5"/>
  <c r="O37" i="5"/>
  <c r="P37" i="5"/>
  <c r="P31" i="5"/>
  <c r="Q31" i="5"/>
  <c r="O31" i="5"/>
  <c r="X70" i="5"/>
  <c r="Q70" i="5"/>
  <c r="P70" i="5"/>
  <c r="O70" i="5"/>
  <c r="P61" i="5"/>
  <c r="O61" i="5"/>
  <c r="Q61" i="5"/>
  <c r="Q101" i="5"/>
  <c r="P101" i="5"/>
  <c r="X101" i="5"/>
  <c r="O101" i="5"/>
  <c r="P106" i="5"/>
  <c r="Q106" i="5"/>
  <c r="O106" i="5"/>
  <c r="X106" i="5"/>
  <c r="P26" i="5"/>
  <c r="Q26" i="5"/>
  <c r="O26" i="5"/>
  <c r="Q53" i="5"/>
  <c r="O53" i="5"/>
  <c r="P53" i="5"/>
  <c r="O88" i="5"/>
  <c r="X88" i="5"/>
  <c r="Q88" i="5"/>
  <c r="P88" i="5"/>
  <c r="O12" i="5"/>
  <c r="P12" i="5"/>
  <c r="Q12" i="5"/>
  <c r="O50" i="5"/>
  <c r="Q50" i="5"/>
  <c r="P50" i="5"/>
  <c r="P42" i="5"/>
  <c r="Q42" i="5"/>
  <c r="O42" i="5"/>
  <c r="X42" i="5"/>
  <c r="X86" i="5"/>
  <c r="Q86" i="5"/>
  <c r="P86" i="5"/>
  <c r="O86" i="5"/>
  <c r="O100" i="5"/>
  <c r="Q100" i="5"/>
  <c r="P100" i="5"/>
  <c r="X100" i="5"/>
  <c r="O73" i="5"/>
  <c r="Q73" i="5"/>
  <c r="P73" i="5"/>
  <c r="X73" i="5"/>
  <c r="P35" i="5"/>
  <c r="O35" i="5"/>
  <c r="Q35" i="5"/>
  <c r="X35" i="5"/>
  <c r="P46" i="5"/>
  <c r="X46" i="5"/>
  <c r="Q46" i="5"/>
  <c r="O46" i="5"/>
  <c r="X22" i="5"/>
  <c r="P22" i="5"/>
  <c r="O22" i="5"/>
  <c r="Q22" i="5"/>
  <c r="P19" i="5"/>
  <c r="O19" i="5"/>
  <c r="Q19" i="5"/>
  <c r="O38" i="5"/>
  <c r="P38" i="5"/>
  <c r="Q38" i="5"/>
  <c r="O41" i="5"/>
  <c r="Q41" i="5"/>
  <c r="P41" i="5"/>
  <c r="X41" i="5"/>
  <c r="P65" i="5"/>
  <c r="O65" i="5"/>
  <c r="Q65" i="5"/>
  <c r="X97" i="5"/>
  <c r="O97" i="5"/>
  <c r="P97" i="5"/>
  <c r="Q97" i="5"/>
  <c r="P27" i="5"/>
  <c r="Q27" i="5"/>
  <c r="O27" i="5"/>
  <c r="O72" i="5"/>
  <c r="Q72" i="5"/>
  <c r="P72" i="5"/>
  <c r="X72" i="5"/>
  <c r="P39" i="5"/>
  <c r="O39" i="5"/>
  <c r="Q39" i="5"/>
  <c r="X39" i="5"/>
  <c r="O105" i="5"/>
  <c r="P105" i="5"/>
  <c r="Q105" i="5"/>
  <c r="X105" i="5"/>
  <c r="P33" i="5"/>
  <c r="Q33" i="5"/>
  <c r="O33" i="5"/>
  <c r="P16" i="5"/>
  <c r="Q16" i="5"/>
  <c r="O16" i="5"/>
  <c r="O55" i="5"/>
  <c r="P55" i="5"/>
  <c r="Q55" i="5"/>
  <c r="Q17" i="5"/>
  <c r="O17" i="5"/>
  <c r="P17" i="5"/>
  <c r="O67" i="5"/>
  <c r="P67" i="5"/>
  <c r="Q67" i="5"/>
  <c r="O45" i="5"/>
  <c r="P45" i="5"/>
  <c r="Q45" i="5"/>
  <c r="X45" i="5"/>
  <c r="Q95" i="5"/>
  <c r="O95" i="5"/>
  <c r="P95" i="5"/>
  <c r="X95" i="5"/>
  <c r="O54" i="5"/>
  <c r="P54" i="5"/>
  <c r="Q54" i="5"/>
  <c r="Q57" i="5"/>
  <c r="O57" i="5"/>
  <c r="P57" i="5"/>
  <c r="P23" i="5"/>
  <c r="O23" i="5"/>
  <c r="Q23" i="5"/>
  <c r="Q91" i="5"/>
  <c r="P91" i="5"/>
  <c r="X91" i="5"/>
  <c r="O91" i="5"/>
  <c r="Q80" i="5"/>
  <c r="O80" i="5"/>
  <c r="P80" i="5"/>
  <c r="X80" i="5"/>
  <c r="O89" i="5"/>
  <c r="Q89" i="5"/>
  <c r="P89" i="5"/>
  <c r="X89" i="5"/>
  <c r="P66" i="5"/>
  <c r="X66" i="5"/>
  <c r="G66" i="40" s="1"/>
  <c r="O66" i="5"/>
  <c r="Q66" i="5"/>
  <c r="O75" i="5"/>
  <c r="Q75" i="5"/>
  <c r="P75" i="5"/>
  <c r="X75" i="5"/>
  <c r="X78" i="5"/>
  <c r="Q78" i="5"/>
  <c r="P78" i="5"/>
  <c r="O78" i="5"/>
  <c r="Q51" i="5"/>
  <c r="P51" i="5"/>
  <c r="O51" i="5"/>
  <c r="O68" i="5"/>
  <c r="P68" i="5"/>
  <c r="Q68" i="5"/>
  <c r="O48" i="5"/>
  <c r="P48" i="5"/>
  <c r="Q48" i="5"/>
  <c r="Q40" i="5"/>
  <c r="O40" i="5"/>
  <c r="P40" i="5"/>
  <c r="X40" i="5"/>
  <c r="P18" i="5"/>
  <c r="O18" i="5"/>
  <c r="Q18" i="5"/>
  <c r="X18" i="5"/>
  <c r="P36" i="5"/>
  <c r="S36" i="5" s="1"/>
  <c r="S37" i="5" s="1"/>
  <c r="O36" i="5"/>
  <c r="R36" i="5" s="1"/>
  <c r="Q36" i="5"/>
  <c r="T36" i="5" s="1"/>
  <c r="O49" i="5"/>
  <c r="Q49" i="5"/>
  <c r="P49" i="5"/>
  <c r="X25" i="5"/>
  <c r="Q25" i="5"/>
  <c r="O25" i="5"/>
  <c r="P25" i="5"/>
  <c r="P34" i="5"/>
  <c r="O34" i="5"/>
  <c r="Q34" i="5"/>
  <c r="O29" i="5"/>
  <c r="Q29" i="5"/>
  <c r="P29" i="5"/>
  <c r="O13" i="5"/>
  <c r="Q13" i="5"/>
  <c r="P13" i="5"/>
  <c r="X13" i="5"/>
  <c r="X74" i="5"/>
  <c r="Q74" i="5"/>
  <c r="O74" i="5"/>
  <c r="P74" i="5"/>
  <c r="X79" i="5"/>
  <c r="O79" i="5"/>
  <c r="Q79" i="5"/>
  <c r="P79" i="5"/>
  <c r="P94" i="5"/>
  <c r="O94" i="5"/>
  <c r="Q94" i="5"/>
  <c r="X94" i="5"/>
  <c r="P76" i="5"/>
  <c r="Q76" i="5"/>
  <c r="X76" i="5"/>
  <c r="O76" i="5"/>
  <c r="O84" i="5"/>
  <c r="X84" i="5"/>
  <c r="P84" i="5"/>
  <c r="Q84" i="5"/>
  <c r="Q24" i="5"/>
  <c r="O24" i="5"/>
  <c r="P24" i="5"/>
  <c r="P102" i="5"/>
  <c r="O102" i="5"/>
  <c r="Q102" i="5"/>
  <c r="X102" i="5"/>
  <c r="P28" i="5"/>
  <c r="Q28" i="5"/>
  <c r="O28" i="5"/>
  <c r="X28" i="5"/>
  <c r="P14" i="5"/>
  <c r="O14" i="5"/>
  <c r="Q14" i="5"/>
  <c r="Q47" i="5"/>
  <c r="T47" i="5" s="1"/>
  <c r="X47" i="5"/>
  <c r="G47" i="40" s="1"/>
  <c r="P47" i="5"/>
  <c r="S47" i="5" s="1"/>
  <c r="O47" i="5"/>
  <c r="R47" i="5" s="1"/>
  <c r="P64" i="5"/>
  <c r="Q64" i="5"/>
  <c r="O64" i="5"/>
  <c r="O87" i="5"/>
  <c r="P87" i="5"/>
  <c r="X87" i="5"/>
  <c r="Q87" i="5"/>
  <c r="Q69" i="5"/>
  <c r="O69" i="5"/>
  <c r="X69" i="5"/>
  <c r="P69" i="5"/>
  <c r="O32" i="5"/>
  <c r="P32" i="5"/>
  <c r="X32" i="5" s="1"/>
  <c r="G32" i="40" s="1"/>
  <c r="Q32" i="5"/>
  <c r="O60" i="5"/>
  <c r="P60" i="5"/>
  <c r="Q60" i="5"/>
  <c r="O85" i="5"/>
  <c r="X85" i="5"/>
  <c r="P85" i="5"/>
  <c r="Q85" i="5"/>
  <c r="P90" i="5"/>
  <c r="O90" i="5"/>
  <c r="Q90" i="5"/>
  <c r="X90" i="5"/>
  <c r="P15" i="5"/>
  <c r="O15" i="5"/>
  <c r="Q15" i="5"/>
  <c r="Q59" i="5"/>
  <c r="O59" i="5"/>
  <c r="P59" i="5"/>
  <c r="X99" i="5"/>
  <c r="P99" i="5"/>
  <c r="Q99" i="5"/>
  <c r="O99" i="5"/>
  <c r="Q104" i="5"/>
  <c r="P104" i="5"/>
  <c r="O104" i="5"/>
  <c r="X104" i="5"/>
  <c r="P20" i="5"/>
  <c r="Q20" i="5"/>
  <c r="O20" i="5"/>
  <c r="O93" i="5"/>
  <c r="Q93" i="5"/>
  <c r="P93" i="5"/>
  <c r="X93" i="5"/>
  <c r="O58" i="5"/>
  <c r="P58" i="5"/>
  <c r="Q58" i="5"/>
  <c r="P43" i="5"/>
  <c r="O43" i="5"/>
  <c r="Q43" i="5"/>
  <c r="X43" i="5"/>
  <c r="O96" i="5"/>
  <c r="Q96" i="5"/>
  <c r="P96" i="5"/>
  <c r="X96" i="5"/>
  <c r="Q52" i="5"/>
  <c r="O52" i="5"/>
  <c r="P52" i="5"/>
  <c r="P56" i="5"/>
  <c r="O56" i="5"/>
  <c r="Q56" i="5"/>
  <c r="P30" i="5"/>
  <c r="O30" i="5"/>
  <c r="Q30" i="5"/>
  <c r="O77" i="5"/>
  <c r="X77" i="5"/>
  <c r="P77" i="5"/>
  <c r="Q77" i="5"/>
  <c r="Q103" i="5"/>
  <c r="X103" i="5"/>
  <c r="O103" i="5"/>
  <c r="P103" i="5"/>
  <c r="O71" i="5"/>
  <c r="P71" i="5"/>
  <c r="X71" i="5"/>
  <c r="Q71" i="5"/>
  <c r="O11" i="5"/>
  <c r="R11" i="5" s="1"/>
  <c r="P11" i="5"/>
  <c r="S11" i="5" s="1"/>
  <c r="Q11" i="5"/>
  <c r="T11" i="5" s="1"/>
  <c r="V3" i="5"/>
  <c r="Y3" i="5" s="1"/>
  <c r="Z3" i="5" s="1"/>
  <c r="AA3" i="5" s="1"/>
  <c r="V2" i="5"/>
  <c r="Y2" i="5" s="1"/>
  <c r="Z2" i="5" s="1"/>
  <c r="AA2" i="5" s="1"/>
  <c r="V1" i="5"/>
  <c r="AA8" i="5"/>
  <c r="X61" i="5" l="1"/>
  <c r="G61" i="40" s="1"/>
  <c r="X60" i="5"/>
  <c r="G60" i="40" s="1"/>
  <c r="X68" i="5"/>
  <c r="G68" i="40" s="1"/>
  <c r="X53" i="5"/>
  <c r="G53" i="40" s="1"/>
  <c r="X49" i="5"/>
  <c r="G49" i="40" s="1"/>
  <c r="S48" i="5"/>
  <c r="S49" i="5" s="1"/>
  <c r="S50" i="5" s="1"/>
  <c r="S51" i="5" s="1"/>
  <c r="S52" i="5" s="1"/>
  <c r="S53" i="5" s="1"/>
  <c r="S54" i="5" s="1"/>
  <c r="S55" i="5" s="1"/>
  <c r="S56" i="5" s="1"/>
  <c r="S57" i="5" s="1"/>
  <c r="S58" i="5" s="1"/>
  <c r="S59" i="5" s="1"/>
  <c r="S60" i="5" s="1"/>
  <c r="S61" i="5" s="1"/>
  <c r="S62" i="5" s="1"/>
  <c r="S63" i="5" s="1"/>
  <c r="S64" i="5" s="1"/>
  <c r="S65" i="5" s="1"/>
  <c r="S66" i="5" s="1"/>
  <c r="S67" i="5" s="1"/>
  <c r="S68" i="5" s="1"/>
  <c r="V69" i="5" s="1"/>
  <c r="AE69" i="5" s="1"/>
  <c r="X27" i="5"/>
  <c r="G27" i="40" s="1"/>
  <c r="X65" i="5"/>
  <c r="G65" i="40" s="1"/>
  <c r="X50" i="5"/>
  <c r="G50" i="40" s="1"/>
  <c r="X57" i="5"/>
  <c r="G57" i="40" s="1"/>
  <c r="X64" i="5"/>
  <c r="G64" i="40" s="1"/>
  <c r="X58" i="5"/>
  <c r="G58" i="40" s="1"/>
  <c r="X54" i="5"/>
  <c r="G54" i="40" s="1"/>
  <c r="X67" i="5"/>
  <c r="G67" i="40" s="1"/>
  <c r="X55" i="5"/>
  <c r="G55" i="40" s="1"/>
  <c r="R12" i="5"/>
  <c r="U13" i="5" s="1"/>
  <c r="AD13" i="5" s="1"/>
  <c r="J11" i="40"/>
  <c r="F11" i="40" s="1"/>
  <c r="X52" i="5"/>
  <c r="G52" i="40" s="1"/>
  <c r="X59" i="5"/>
  <c r="G59" i="40" s="1"/>
  <c r="T48" i="5"/>
  <c r="T49" i="5" s="1"/>
  <c r="T50" i="5" s="1"/>
  <c r="T51" i="5" s="1"/>
  <c r="T52" i="5" s="1"/>
  <c r="T53" i="5" s="1"/>
  <c r="T54" i="5" s="1"/>
  <c r="T55" i="5" s="1"/>
  <c r="T56" i="5" s="1"/>
  <c r="T57" i="5" s="1"/>
  <c r="T58" i="5" s="1"/>
  <c r="T59" i="5" s="1"/>
  <c r="T60" i="5" s="1"/>
  <c r="T61" i="5" s="1"/>
  <c r="T62" i="5" s="1"/>
  <c r="T63" i="5" s="1"/>
  <c r="T64" i="5" s="1"/>
  <c r="T65" i="5" s="1"/>
  <c r="T66" i="5" s="1"/>
  <c r="T67" i="5" s="1"/>
  <c r="T68" i="5" s="1"/>
  <c r="W69" i="5" s="1"/>
  <c r="AF69" i="5" s="1"/>
  <c r="J36" i="40"/>
  <c r="F36" i="40" s="1"/>
  <c r="X48" i="5"/>
  <c r="G48" i="40" s="1"/>
  <c r="X63" i="5"/>
  <c r="G63" i="40" s="1"/>
  <c r="X56" i="5"/>
  <c r="G56" i="40" s="1"/>
  <c r="R48" i="5"/>
  <c r="J47" i="40"/>
  <c r="F47" i="40" s="1"/>
  <c r="X51" i="5"/>
  <c r="G51" i="40" s="1"/>
  <c r="T37" i="5"/>
  <c r="T38" i="5" s="1"/>
  <c r="W39" i="5" s="1"/>
  <c r="AF39" i="5" s="1"/>
  <c r="X24" i="5"/>
  <c r="G24" i="40" s="1"/>
  <c r="X34" i="5"/>
  <c r="G34" i="40" s="1"/>
  <c r="X37" i="5"/>
  <c r="G37" i="40" s="1"/>
  <c r="X33" i="5"/>
  <c r="G33" i="40" s="1"/>
  <c r="X29" i="5"/>
  <c r="G29" i="40" s="1"/>
  <c r="X38" i="5"/>
  <c r="G38" i="40" s="1"/>
  <c r="X31" i="5"/>
  <c r="G31" i="40" s="1"/>
  <c r="S38" i="5"/>
  <c r="V39" i="5" s="1"/>
  <c r="AE39" i="5" s="1"/>
  <c r="X16" i="5"/>
  <c r="G16" i="40" s="1"/>
  <c r="X30" i="5"/>
  <c r="G30" i="40" s="1"/>
  <c r="X36" i="5"/>
  <c r="G36" i="40" s="1"/>
  <c r="X26" i="5"/>
  <c r="G26" i="40" s="1"/>
  <c r="R37" i="5"/>
  <c r="R13" i="5"/>
  <c r="AB79" i="5"/>
  <c r="AB89" i="5"/>
  <c r="AB73" i="5"/>
  <c r="AB106" i="5"/>
  <c r="AB74" i="5"/>
  <c r="AB45" i="5"/>
  <c r="AB102" i="5"/>
  <c r="AB40" i="5"/>
  <c r="AB80" i="5"/>
  <c r="X19" i="5"/>
  <c r="G19" i="40" s="1"/>
  <c r="AB62" i="5"/>
  <c r="AB82" i="5"/>
  <c r="Y1" i="5"/>
  <c r="Z1" i="5" s="1"/>
  <c r="Z5" i="5" s="1"/>
  <c r="W8" i="5"/>
  <c r="E5" i="40" s="1"/>
  <c r="AB46" i="5"/>
  <c r="AB96" i="5"/>
  <c r="AB47" i="5"/>
  <c r="AB84" i="5"/>
  <c r="AB95" i="5"/>
  <c r="AB42" i="5"/>
  <c r="AB100" i="5"/>
  <c r="AB98" i="5"/>
  <c r="AB43" i="5"/>
  <c r="AB72" i="5"/>
  <c r="AB41" i="5"/>
  <c r="AB90" i="5"/>
  <c r="AB105" i="5"/>
  <c r="AB97" i="5"/>
  <c r="AB88" i="5"/>
  <c r="AB92" i="5"/>
  <c r="AB83" i="5"/>
  <c r="AB94" i="5"/>
  <c r="AB78" i="5"/>
  <c r="AB91" i="5"/>
  <c r="AB93" i="5"/>
  <c r="X21" i="5"/>
  <c r="G21" i="40" s="1"/>
  <c r="AB77" i="5"/>
  <c r="AB66" i="5"/>
  <c r="AB101" i="5"/>
  <c r="AB81" i="5"/>
  <c r="AB104" i="5"/>
  <c r="AB99" i="5"/>
  <c r="AB87" i="5"/>
  <c r="AB76" i="5"/>
  <c r="AB75" i="5"/>
  <c r="AB86" i="5"/>
  <c r="X12" i="5"/>
  <c r="G12" i="40" s="1"/>
  <c r="AB44" i="5"/>
  <c r="AB71" i="5"/>
  <c r="AB103" i="5"/>
  <c r="AB85" i="5"/>
  <c r="X20" i="5"/>
  <c r="G20" i="40" s="1"/>
  <c r="AB70" i="5"/>
  <c r="T12" i="5"/>
  <c r="X15" i="5"/>
  <c r="S12" i="5"/>
  <c r="X23" i="5"/>
  <c r="G23" i="40" s="1"/>
  <c r="X14" i="5"/>
  <c r="G14" i="40" s="1"/>
  <c r="X17" i="5"/>
  <c r="G17" i="40" s="1"/>
  <c r="X11" i="5"/>
  <c r="G11" i="40" s="1"/>
  <c r="AB65" i="5" l="1"/>
  <c r="AB61" i="5"/>
  <c r="AB30" i="5"/>
  <c r="AB27" i="5"/>
  <c r="AB58" i="5"/>
  <c r="AB52" i="5"/>
  <c r="AB56" i="5"/>
  <c r="AB49" i="5"/>
  <c r="AB57" i="5"/>
  <c r="AB67" i="5"/>
  <c r="AB63" i="5"/>
  <c r="AB54" i="5"/>
  <c r="AB60" i="5"/>
  <c r="AB64" i="5"/>
  <c r="AB53" i="5"/>
  <c r="AB33" i="5"/>
  <c r="AB68" i="5"/>
  <c r="AB55" i="5"/>
  <c r="AB50" i="5"/>
  <c r="AB51" i="5"/>
  <c r="AB59" i="5"/>
  <c r="AB29" i="5"/>
  <c r="AB26" i="5"/>
  <c r="AB48" i="5"/>
  <c r="R49" i="5"/>
  <c r="J48" i="40"/>
  <c r="F48" i="40" s="1"/>
  <c r="R14" i="5"/>
  <c r="U15" i="5" s="1"/>
  <c r="AD15" i="5" s="1"/>
  <c r="AB37" i="5"/>
  <c r="AB38" i="5"/>
  <c r="R38" i="5"/>
  <c r="J37" i="40"/>
  <c r="F37" i="40" s="1"/>
  <c r="J12" i="40"/>
  <c r="F12" i="40" s="1"/>
  <c r="AB31" i="5"/>
  <c r="AB36" i="5"/>
  <c r="R15" i="5"/>
  <c r="U16" i="5"/>
  <c r="AD16" i="5" s="1"/>
  <c r="V13" i="5"/>
  <c r="AE13" i="5" s="1"/>
  <c r="S13" i="5"/>
  <c r="S14" i="5" s="1"/>
  <c r="W13" i="5"/>
  <c r="AF13" i="5" s="1"/>
  <c r="T13" i="5"/>
  <c r="T14" i="5" s="1"/>
  <c r="AB20" i="5"/>
  <c r="AB21" i="5"/>
  <c r="AB14" i="5"/>
  <c r="AB19" i="5"/>
  <c r="AB11" i="5"/>
  <c r="AB17" i="5"/>
  <c r="AB12" i="5"/>
  <c r="AB23" i="5"/>
  <c r="AA1" i="5"/>
  <c r="AA5" i="5" s="1"/>
  <c r="X8" i="5"/>
  <c r="E1" i="40" s="1"/>
  <c r="AC13" i="5" l="1"/>
  <c r="Y13" i="5" s="1"/>
  <c r="AB13" i="5" s="1"/>
  <c r="R50" i="5"/>
  <c r="J49" i="40"/>
  <c r="F49" i="40" s="1"/>
  <c r="R16" i="5"/>
  <c r="J13" i="40"/>
  <c r="F13" i="40" s="1"/>
  <c r="J14" i="40"/>
  <c r="F14" i="40" s="1"/>
  <c r="U39" i="5"/>
  <c r="AD39" i="5" s="1"/>
  <c r="AC39" i="5" s="1"/>
  <c r="Y39" i="5" s="1"/>
  <c r="AB39" i="5" s="1"/>
  <c r="J38" i="40"/>
  <c r="F38" i="40" s="1"/>
  <c r="H13" i="40"/>
  <c r="S15" i="5"/>
  <c r="S16" i="5" s="1"/>
  <c r="S17" i="5" s="1"/>
  <c r="V15" i="5"/>
  <c r="AE15" i="5" s="1"/>
  <c r="T15" i="5"/>
  <c r="T16" i="5" s="1"/>
  <c r="T17" i="5" s="1"/>
  <c r="W15" i="5"/>
  <c r="AF15" i="5" s="1"/>
  <c r="R18" i="5"/>
  <c r="W16" i="5"/>
  <c r="AF16" i="5" s="1"/>
  <c r="V16" i="5"/>
  <c r="AE16" i="5" s="1"/>
  <c r="AC16" i="5" l="1"/>
  <c r="Y16" i="5" s="1"/>
  <c r="H39" i="40"/>
  <c r="AC15" i="5"/>
  <c r="Y15" i="5" s="1"/>
  <c r="H15" i="40" s="1"/>
  <c r="J50" i="40"/>
  <c r="F50" i="40" s="1"/>
  <c r="R51" i="5"/>
  <c r="J15" i="40"/>
  <c r="F15" i="40" s="1"/>
  <c r="R19" i="5"/>
  <c r="R17" i="5"/>
  <c r="J16" i="40"/>
  <c r="F16" i="40" s="1"/>
  <c r="R22" i="5"/>
  <c r="V18" i="5"/>
  <c r="AE18" i="5" s="1"/>
  <c r="S18" i="5"/>
  <c r="S19" i="5" s="1"/>
  <c r="S20" i="5" s="1"/>
  <c r="S21" i="5" s="1"/>
  <c r="W18" i="5"/>
  <c r="AF18" i="5" s="1"/>
  <c r="T18" i="5"/>
  <c r="T19" i="5" s="1"/>
  <c r="T20" i="5" s="1"/>
  <c r="T21" i="5" s="1"/>
  <c r="AB15" i="5" l="1"/>
  <c r="J18" i="40"/>
  <c r="F18" i="40" s="1"/>
  <c r="J17" i="40"/>
  <c r="F17" i="40" s="1"/>
  <c r="U18" i="5"/>
  <c r="AD18" i="5" s="1"/>
  <c r="AC18" i="5" s="1"/>
  <c r="Y18" i="5" s="1"/>
  <c r="H18" i="40" s="1"/>
  <c r="R52" i="5"/>
  <c r="J51" i="40"/>
  <c r="F51" i="40" s="1"/>
  <c r="R20" i="5"/>
  <c r="J19" i="40"/>
  <c r="F19" i="40" s="1"/>
  <c r="R23" i="5"/>
  <c r="R24" i="5" s="1"/>
  <c r="AB16" i="5"/>
  <c r="W22" i="5"/>
  <c r="AF22" i="5" s="1"/>
  <c r="T22" i="5"/>
  <c r="T23" i="5" s="1"/>
  <c r="V22" i="5"/>
  <c r="AE22" i="5" s="1"/>
  <c r="S22" i="5"/>
  <c r="S23" i="5" s="1"/>
  <c r="U24" i="5"/>
  <c r="AD24" i="5" s="1"/>
  <c r="J23" i="40" l="1"/>
  <c r="F23" i="40" s="1"/>
  <c r="R21" i="5"/>
  <c r="J20" i="40"/>
  <c r="F20" i="40" s="1"/>
  <c r="R53" i="5"/>
  <c r="J52" i="40"/>
  <c r="F52" i="40" s="1"/>
  <c r="J22" i="40"/>
  <c r="F22" i="40" s="1"/>
  <c r="R25" i="5"/>
  <c r="U25" i="5"/>
  <c r="AD25" i="5" s="1"/>
  <c r="AB18" i="5"/>
  <c r="W24" i="5"/>
  <c r="AF24" i="5" s="1"/>
  <c r="T24" i="5"/>
  <c r="V24" i="5"/>
  <c r="AE24" i="5" s="1"/>
  <c r="S24" i="5"/>
  <c r="J24" i="40" s="1"/>
  <c r="F24" i="40" s="1"/>
  <c r="AC24" i="5" l="1"/>
  <c r="Y24" i="5" s="1"/>
  <c r="R54" i="5"/>
  <c r="J53" i="40"/>
  <c r="F53" i="40" s="1"/>
  <c r="R26" i="5"/>
  <c r="J21" i="40"/>
  <c r="F21" i="40" s="1"/>
  <c r="U22" i="5"/>
  <c r="AD22" i="5" s="1"/>
  <c r="AC22" i="5" s="1"/>
  <c r="Y22" i="5" s="1"/>
  <c r="H22" i="40" s="1"/>
  <c r="S25" i="5"/>
  <c r="S26" i="5" s="1"/>
  <c r="S27" i="5" s="1"/>
  <c r="V25" i="5"/>
  <c r="AE25" i="5" s="1"/>
  <c r="R28" i="5"/>
  <c r="T25" i="5"/>
  <c r="T26" i="5" s="1"/>
  <c r="T27" i="5" s="1"/>
  <c r="W25" i="5"/>
  <c r="AF25" i="5" s="1"/>
  <c r="H34" i="40"/>
  <c r="AC25" i="5" l="1"/>
  <c r="Y25" i="5" s="1"/>
  <c r="H25" i="40" s="1"/>
  <c r="J25" i="40"/>
  <c r="F25" i="40" s="1"/>
  <c r="AB22" i="5"/>
  <c r="R29" i="5"/>
  <c r="R27" i="5"/>
  <c r="U28" i="5" s="1"/>
  <c r="AD28" i="5" s="1"/>
  <c r="J26" i="40"/>
  <c r="F26" i="40" s="1"/>
  <c r="R55" i="5"/>
  <c r="J54" i="40"/>
  <c r="F54" i="40" s="1"/>
  <c r="S28" i="5"/>
  <c r="S29" i="5" s="1"/>
  <c r="S30" i="5" s="1"/>
  <c r="S31" i="5" s="1"/>
  <c r="V28" i="5"/>
  <c r="AE28" i="5" s="1"/>
  <c r="T28" i="5"/>
  <c r="T29" i="5" s="1"/>
  <c r="T30" i="5" s="1"/>
  <c r="T31" i="5" s="1"/>
  <c r="W28" i="5"/>
  <c r="AF28" i="5" s="1"/>
  <c r="R32" i="5"/>
  <c r="AB24" i="5"/>
  <c r="R56" i="5" l="1"/>
  <c r="J55" i="40"/>
  <c r="F55" i="40" s="1"/>
  <c r="AC28" i="5"/>
  <c r="Y28" i="5" s="1"/>
  <c r="H28" i="40" s="1"/>
  <c r="R33" i="5"/>
  <c r="R34" i="5" s="1"/>
  <c r="J28" i="40"/>
  <c r="F28" i="40" s="1"/>
  <c r="R30" i="5"/>
  <c r="J29" i="40"/>
  <c r="F29" i="40" s="1"/>
  <c r="AB25" i="5"/>
  <c r="T32" i="5"/>
  <c r="T33" i="5" s="1"/>
  <c r="W32" i="5"/>
  <c r="AF32" i="5" s="1"/>
  <c r="S32" i="5"/>
  <c r="S33" i="5" s="1"/>
  <c r="V32" i="5"/>
  <c r="AE32" i="5" s="1"/>
  <c r="U34" i="5"/>
  <c r="AD34" i="5" s="1"/>
  <c r="J33" i="40" l="1"/>
  <c r="F33" i="40" s="1"/>
  <c r="J32" i="40"/>
  <c r="F32" i="40" s="1"/>
  <c r="U35" i="5"/>
  <c r="AD35" i="5" s="1"/>
  <c r="R31" i="5"/>
  <c r="J30" i="40"/>
  <c r="F30" i="40" s="1"/>
  <c r="R57" i="5"/>
  <c r="J56" i="40"/>
  <c r="F56" i="40" s="1"/>
  <c r="AB28" i="5"/>
  <c r="W34" i="5"/>
  <c r="AF34" i="5" s="1"/>
  <c r="T34" i="5"/>
  <c r="W35" i="5" s="1"/>
  <c r="AF35" i="5" s="1"/>
  <c r="V34" i="5"/>
  <c r="S34" i="5"/>
  <c r="V35" i="5" s="1"/>
  <c r="AE35" i="5" s="1"/>
  <c r="J34" i="40" l="1"/>
  <c r="F34" i="40" s="1"/>
  <c r="J31" i="40"/>
  <c r="F31" i="40" s="1"/>
  <c r="U32" i="5"/>
  <c r="AD32" i="5" s="1"/>
  <c r="AC32" i="5" s="1"/>
  <c r="Y32" i="5" s="1"/>
  <c r="H32" i="40" s="1"/>
  <c r="AE34" i="5"/>
  <c r="AC34" i="5" s="1"/>
  <c r="Y34" i="5" s="1"/>
  <c r="AB34" i="5" s="1"/>
  <c r="AC35" i="5"/>
  <c r="Y35" i="5" s="1"/>
  <c r="H35" i="40" s="1"/>
  <c r="R58" i="5"/>
  <c r="J57" i="40"/>
  <c r="F57" i="40" s="1"/>
  <c r="AB35" i="5" l="1"/>
  <c r="R59" i="5"/>
  <c r="J58" i="40"/>
  <c r="F58" i="40" s="1"/>
  <c r="AB32" i="5"/>
  <c r="R60" i="5" l="1"/>
  <c r="J59" i="40"/>
  <c r="F59" i="40" s="1"/>
  <c r="R61" i="5" l="1"/>
  <c r="J60" i="40"/>
  <c r="F60" i="40" s="1"/>
  <c r="R62" i="5" l="1"/>
  <c r="J61" i="40"/>
  <c r="F61" i="40" s="1"/>
  <c r="R63" i="5" l="1"/>
  <c r="J62" i="40"/>
  <c r="F62" i="40" s="1"/>
  <c r="R64" i="5" l="1"/>
  <c r="J63" i="40"/>
  <c r="F63" i="40" s="1"/>
  <c r="R65" i="5" l="1"/>
  <c r="J64" i="40"/>
  <c r="F64" i="40" s="1"/>
  <c r="R66" i="5" l="1"/>
  <c r="J65" i="40"/>
  <c r="F65" i="40" s="1"/>
  <c r="R67" i="5" l="1"/>
  <c r="J66" i="40"/>
  <c r="F66" i="40" s="1"/>
  <c r="R68" i="5" l="1"/>
  <c r="J67" i="40"/>
  <c r="F67" i="40" s="1"/>
  <c r="J68" i="40" l="1"/>
  <c r="F68" i="40" s="1"/>
  <c r="U69" i="5"/>
  <c r="AD69" i="5" s="1"/>
  <c r="AC69" i="5" s="1"/>
  <c r="Y69" i="5" s="1"/>
  <c r="H69" i="40" l="1"/>
  <c r="AB69" i="5"/>
  <c r="Z8" i="5" s="1"/>
  <c r="E7" i="40" s="1"/>
  <c r="Y8" i="5"/>
  <c r="E3" i="40" l="1"/>
  <c r="F3" i="40" s="1"/>
  <c r="AC7" i="5"/>
</calcChain>
</file>

<file path=xl/sharedStrings.xml><?xml version="1.0" encoding="utf-8"?>
<sst xmlns="http://schemas.openxmlformats.org/spreadsheetml/2006/main" count="5161" uniqueCount="1450">
  <si>
    <t>A</t>
  </si>
  <si>
    <t>R</t>
  </si>
  <si>
    <t>F</t>
  </si>
  <si>
    <t>Latitude</t>
  </si>
  <si>
    <t>Longitude</t>
  </si>
  <si>
    <t>AAFJS</t>
  </si>
  <si>
    <t>Alien Fresh Jerky</t>
  </si>
  <si>
    <t>anytime</t>
  </si>
  <si>
    <t>AASAS</t>
  </si>
  <si>
    <t>UCM Museum / Abita Mystery House - UFO vs Airstream</t>
  </si>
  <si>
    <t/>
  </si>
  <si>
    <t>AAVRO</t>
  </si>
  <si>
    <t>Avro Canada VZ-9AV Avrocar</t>
  </si>
  <si>
    <t>9a-5p</t>
  </si>
  <si>
    <t>AAWRT</t>
  </si>
  <si>
    <t>Alien Space Ship Water Tower</t>
  </si>
  <si>
    <t>daylight only</t>
  </si>
  <si>
    <t>AAZTC</t>
  </si>
  <si>
    <t>Aztec UFO crash site</t>
  </si>
  <si>
    <t>ABMBL</t>
  </si>
  <si>
    <t>Transformers Bumblebee</t>
  </si>
  <si>
    <t>AGCMU</t>
  </si>
  <si>
    <t>Geneseo City Museum and UFO Museum</t>
  </si>
  <si>
    <t>ACIST</t>
  </si>
  <si>
    <t>Central Illinois Community Solar System Project - Uranus</t>
  </si>
  <si>
    <t>ADETM</t>
  </si>
  <si>
    <t>Deep Ellum Travellin' Man</t>
  </si>
  <si>
    <t>ADPBR</t>
  </si>
  <si>
    <t>Deep Breath - Union Park</t>
  </si>
  <si>
    <t>ADQSC</t>
  </si>
  <si>
    <t>Neil Armstrong Planetarium - Altoona</t>
  </si>
  <si>
    <t>ADRTH</t>
  </si>
  <si>
    <t>TIE Fighter - Tallahassee Automotive Museum</t>
  </si>
  <si>
    <t>8a-5p</t>
  </si>
  <si>
    <t>ADUST</t>
  </si>
  <si>
    <t>Stardust Spaceship</t>
  </si>
  <si>
    <t>AESTV</t>
  </si>
  <si>
    <t>Estherville Meteorite Historical Marker</t>
  </si>
  <si>
    <t>AFARO</t>
  </si>
  <si>
    <t>Goldie the Fallen Robot</t>
  </si>
  <si>
    <t>AFHCK</t>
  </si>
  <si>
    <t>Futuro House - Covington, KY</t>
  </si>
  <si>
    <t>AFHCO</t>
  </si>
  <si>
    <t>Futuro House - Carlisle, OH</t>
  </si>
  <si>
    <t>AFHMD</t>
  </si>
  <si>
    <t>Futuro House - Milton, DE</t>
  </si>
  <si>
    <t>AFHPB</t>
  </si>
  <si>
    <t>Futuro House - Pensacola Beach</t>
  </si>
  <si>
    <t>AFHPE</t>
  </si>
  <si>
    <t>Futuro House at Pink Elephant Antique Mall</t>
  </si>
  <si>
    <t>AFHRC</t>
  </si>
  <si>
    <t>Futuro House - Royce City</t>
  </si>
  <si>
    <t>AFLWM</t>
  </si>
  <si>
    <t>Flatwoods Monster Museum</t>
  </si>
  <si>
    <t>AFRAL</t>
  </si>
  <si>
    <t>Friendly Alien</t>
  </si>
  <si>
    <t>AGGAB</t>
  </si>
  <si>
    <t>Giant Green Alien</t>
  </si>
  <si>
    <t>AHILL</t>
  </si>
  <si>
    <t>Betty and Barney Hill Memorial</t>
  </si>
  <si>
    <t>AIDMM</t>
  </si>
  <si>
    <t>Independence Day ID4 Marker at Little Ale'inn</t>
  </si>
  <si>
    <t>AJUDR</t>
  </si>
  <si>
    <t>Judaculla Rock</t>
  </si>
  <si>
    <t>AKESA</t>
  </si>
  <si>
    <t>Kecksburg Space Acorn</t>
  </si>
  <si>
    <t>ASAMA</t>
  </si>
  <si>
    <t>Space Alien Bar and Grill Bismark</t>
  </si>
  <si>
    <t>ALEGR</t>
  </si>
  <si>
    <t>Le Grand Robot Quebec</t>
  </si>
  <si>
    <t>AMARS</t>
  </si>
  <si>
    <t>Mars Flying Saucer</t>
  </si>
  <si>
    <t>ANUDE</t>
  </si>
  <si>
    <t>Futuro House atop Strip Club</t>
  </si>
  <si>
    <t>AOPPR</t>
  </si>
  <si>
    <t>Optimus Prime statue</t>
  </si>
  <si>
    <t>AOPTP</t>
  </si>
  <si>
    <t>Optimus Prime Primitive Designs</t>
  </si>
  <si>
    <t>AORSN</t>
  </si>
  <si>
    <t>War of the Worlds Marker - Van Nest Park</t>
  </si>
  <si>
    <t>APEAM</t>
  </si>
  <si>
    <t>Flying Saucer at Pink Elephant Antique Mall</t>
  </si>
  <si>
    <t>APOCO</t>
  </si>
  <si>
    <t>Pocahontas Meteorite</t>
  </si>
  <si>
    <t>ARBLT</t>
  </si>
  <si>
    <t>Robolights Robots</t>
  </si>
  <si>
    <t>ARBTP</t>
  </si>
  <si>
    <t>Burger Warfare Plasma Cannon Robot</t>
  </si>
  <si>
    <t>ARCMU</t>
  </si>
  <si>
    <t>Robot Cyborg Muffler Man</t>
  </si>
  <si>
    <t>AREED</t>
  </si>
  <si>
    <t>Reed Family UFO Monument</t>
  </si>
  <si>
    <t>AROKT</t>
  </si>
  <si>
    <t>Rocket Motel - Custer, SD</t>
  </si>
  <si>
    <t>ARSTY</t>
  </si>
  <si>
    <t>Rusty Robot House of Blues Orlando</t>
  </si>
  <si>
    <t>ASHAG</t>
  </si>
  <si>
    <t>Shag Harbor UFO Centre</t>
  </si>
  <si>
    <t>ASMRB</t>
  </si>
  <si>
    <t>Scrap Metal Robot</t>
  </si>
  <si>
    <t>ASPFD</t>
  </si>
  <si>
    <t>Flying Saucer restaurant</t>
  </si>
  <si>
    <t>ASPNG</t>
  </si>
  <si>
    <t>Sponge Sea Alien</t>
  </si>
  <si>
    <t>ASPRC</t>
  </si>
  <si>
    <t>Saskatchewan Provincial Paranormal Research Center</t>
  </si>
  <si>
    <t>ATARD</t>
  </si>
  <si>
    <t>TARDIS Detroit</t>
  </si>
  <si>
    <t>ATART</t>
  </si>
  <si>
    <t>TARDIS Driftwood TX</t>
  </si>
  <si>
    <t>ATGNM</t>
  </si>
  <si>
    <t>Tall Green Aliens</t>
  </si>
  <si>
    <t>ATORO</t>
  </si>
  <si>
    <t>Toro the Robot</t>
  </si>
  <si>
    <t>ATWAM</t>
  </si>
  <si>
    <t>TWA Moonliner IV</t>
  </si>
  <si>
    <t>AUSSR</t>
  </si>
  <si>
    <t>USS Riverside</t>
  </si>
  <si>
    <t>AVULC</t>
  </si>
  <si>
    <t>Vulcan Starship FX6-1995-A</t>
  </si>
  <si>
    <t>AWCSC</t>
  </si>
  <si>
    <t>Winganon Cement Mixer NASA Space Capsule</t>
  </si>
  <si>
    <t>FBFAL</t>
  </si>
  <si>
    <t>Flying Tigers Heritage Park</t>
  </si>
  <si>
    <t>England Dr &amp; Vandenburg Dr</t>
  </si>
  <si>
    <t>Alexandria</t>
  </si>
  <si>
    <t>LA</t>
  </si>
  <si>
    <t>FBFAO</t>
  </si>
  <si>
    <t>FBFAW</t>
  </si>
  <si>
    <t>Argyle Legion Community Park</t>
  </si>
  <si>
    <t>Argyle</t>
  </si>
  <si>
    <t>WI</t>
  </si>
  <si>
    <t>FBFBI</t>
  </si>
  <si>
    <t>Ehlert Park</t>
  </si>
  <si>
    <t>8a-6p</t>
  </si>
  <si>
    <t>Brookfield</t>
  </si>
  <si>
    <t>IL</t>
  </si>
  <si>
    <t>FBFBM</t>
  </si>
  <si>
    <t>Bert Mooney Airport</t>
  </si>
  <si>
    <t>Butte</t>
  </si>
  <si>
    <t>MT</t>
  </si>
  <si>
    <t>FBFBN</t>
  </si>
  <si>
    <t>Green Acres Park</t>
  </si>
  <si>
    <t>Burlington</t>
  </si>
  <si>
    <t>NJ</t>
  </si>
  <si>
    <t>FBFBO</t>
  </si>
  <si>
    <t>Blockhouse Island</t>
  </si>
  <si>
    <t>Brockville</t>
  </si>
  <si>
    <t>FBFBS</t>
  </si>
  <si>
    <t>MCAS Beaufort</t>
  </si>
  <si>
    <t>Beaufort</t>
  </si>
  <si>
    <t>SC</t>
  </si>
  <si>
    <t>FBFBT</t>
  </si>
  <si>
    <t>West Zwixk's Island Park</t>
  </si>
  <si>
    <t>Belleville</t>
  </si>
  <si>
    <t>FBFCE</t>
  </si>
  <si>
    <t>Crete Municipal Airport</t>
  </si>
  <si>
    <t>Crete</t>
  </si>
  <si>
    <t>NE</t>
  </si>
  <si>
    <t>FBFCG</t>
  </si>
  <si>
    <t>Georgia Veterans State Park</t>
  </si>
  <si>
    <t>7a-10p</t>
  </si>
  <si>
    <t>Cordele</t>
  </si>
  <si>
    <t>GA</t>
  </si>
  <si>
    <t>FBFCI</t>
  </si>
  <si>
    <t xml:space="preserve">F-84 Thunderjet   </t>
  </si>
  <si>
    <t>Correctionville City Park</t>
  </si>
  <si>
    <t>1st and Driftwood St</t>
  </si>
  <si>
    <t>Correctionville</t>
  </si>
  <si>
    <t>IA</t>
  </si>
  <si>
    <t>FBFCN</t>
  </si>
  <si>
    <t>American Legion Post 915</t>
  </si>
  <si>
    <t>Central Square</t>
  </si>
  <si>
    <t>NY</t>
  </si>
  <si>
    <t>FBFCW</t>
  </si>
  <si>
    <t>Wyoming Air National Guard</t>
  </si>
  <si>
    <t>Cheyenne</t>
  </si>
  <si>
    <t>WY</t>
  </si>
  <si>
    <t>FBFDI</t>
  </si>
  <si>
    <t>Vermilion Regional Airport</t>
  </si>
  <si>
    <t>Danville</t>
  </si>
  <si>
    <t>FBFDT</t>
  </si>
  <si>
    <t>Perrin AFB Museum</t>
  </si>
  <si>
    <t>426 McCullum Ave</t>
  </si>
  <si>
    <t>Denison</t>
  </si>
  <si>
    <t>TX</t>
  </si>
  <si>
    <t>FBFEA</t>
  </si>
  <si>
    <t>Evergreen Airport</t>
  </si>
  <si>
    <t>Evergreen</t>
  </si>
  <si>
    <t>AL</t>
  </si>
  <si>
    <t>FBFEM</t>
  </si>
  <si>
    <t>Delta County Airport</t>
  </si>
  <si>
    <t>Escanaba</t>
  </si>
  <si>
    <t>MI</t>
  </si>
  <si>
    <t>FBFER</t>
  </si>
  <si>
    <t>VFW Post 7472</t>
  </si>
  <si>
    <t>Ellicot City</t>
  </si>
  <si>
    <t>MD</t>
  </si>
  <si>
    <t>FBFFI</t>
  </si>
  <si>
    <t>Allen County War Memorial Coliseum</t>
  </si>
  <si>
    <t>Fort Wayne</t>
  </si>
  <si>
    <t>IN</t>
  </si>
  <si>
    <t>FBFFM</t>
  </si>
  <si>
    <t>American Legion Post 253</t>
  </si>
  <si>
    <t>849 American Legion Dr</t>
  </si>
  <si>
    <t>Festus</t>
  </si>
  <si>
    <t>MO</t>
  </si>
  <si>
    <t>FBFFV</t>
  </si>
  <si>
    <t>Front Royal-Warren County Airport</t>
  </si>
  <si>
    <t>Front Royal</t>
  </si>
  <si>
    <t>VA</t>
  </si>
  <si>
    <t>FBFGM</t>
  </si>
  <si>
    <t>Great Falls International Airport / Air National Guard</t>
  </si>
  <si>
    <t>2800 Airport Ave A</t>
  </si>
  <si>
    <t>Great Falls</t>
  </si>
  <si>
    <t>FBFHI</t>
  </si>
  <si>
    <t>Wilbur Wright Birthplace</t>
  </si>
  <si>
    <t>Hagerstown</t>
  </si>
  <si>
    <t>FBFHM</t>
  </si>
  <si>
    <t>29 Academy Dr</t>
  </si>
  <si>
    <t>Hattiesburg</t>
  </si>
  <si>
    <t>MS</t>
  </si>
  <si>
    <t>FBFHN</t>
  </si>
  <si>
    <t>Hettinger Municipal Airport</t>
  </si>
  <si>
    <t>Hettinger</t>
  </si>
  <si>
    <t>ND</t>
  </si>
  <si>
    <t>FBFHV</t>
  </si>
  <si>
    <t>Air Power Park</t>
  </si>
  <si>
    <t>Hampton</t>
  </si>
  <si>
    <t>FBFII</t>
  </si>
  <si>
    <t>Idaho Falls Regional Airport</t>
  </si>
  <si>
    <t>Idaho Falls</t>
  </si>
  <si>
    <t>ID</t>
  </si>
  <si>
    <t>FBFLM</t>
  </si>
  <si>
    <t>Aronson Park</t>
  </si>
  <si>
    <t>Lakeville</t>
  </si>
  <si>
    <t>MN</t>
  </si>
  <si>
    <t>FBFME</t>
  </si>
  <si>
    <t>McCook Regional Airport</t>
  </si>
  <si>
    <t>McCook</t>
  </si>
  <si>
    <t>FBFMK</t>
  </si>
  <si>
    <t>Sequatchie County Veterans Memorial Park</t>
  </si>
  <si>
    <t>Dunlap</t>
  </si>
  <si>
    <t>TN</t>
  </si>
  <si>
    <t>FBFMN</t>
  </si>
  <si>
    <t>Airplane Park</t>
  </si>
  <si>
    <t>Monroe</t>
  </si>
  <si>
    <t>FBFMO</t>
  </si>
  <si>
    <t>Wild Horse Park</t>
  </si>
  <si>
    <t>Mustang</t>
  </si>
  <si>
    <t>OK</t>
  </si>
  <si>
    <t>FBFMW</t>
  </si>
  <si>
    <t>Milton Memorial Park</t>
  </si>
  <si>
    <t>Milton</t>
  </si>
  <si>
    <t>WV</t>
  </si>
  <si>
    <t>FBFOO</t>
  </si>
  <si>
    <t>Airmen's Park</t>
  </si>
  <si>
    <t>6a-10p</t>
  </si>
  <si>
    <t>Oshawa</t>
  </si>
  <si>
    <t>FBFPC</t>
  </si>
  <si>
    <t>Pueblo Weisbrod Aircraft Museum</t>
  </si>
  <si>
    <t>31001 Magnuson Ave</t>
  </si>
  <si>
    <t>Pueblo</t>
  </si>
  <si>
    <t>CO</t>
  </si>
  <si>
    <t>FBFSB</t>
  </si>
  <si>
    <t>ANAF Unit #302</t>
  </si>
  <si>
    <t>Sidney</t>
  </si>
  <si>
    <t>FBFSI</t>
  </si>
  <si>
    <t>Clark Regional Airport</t>
  </si>
  <si>
    <t>Sellersburg</t>
  </si>
  <si>
    <t>FBFSM</t>
  </si>
  <si>
    <t>Springfield Flying Service</t>
  </si>
  <si>
    <t>2546 E. Division St</t>
  </si>
  <si>
    <t>Springfield</t>
  </si>
  <si>
    <t>FBFSN</t>
  </si>
  <si>
    <t>American Legion Post 34</t>
  </si>
  <si>
    <t>Shortsville</t>
  </si>
  <si>
    <t>FBFSO</t>
  </si>
  <si>
    <t>Germain Park</t>
  </si>
  <si>
    <t>8a-11p</t>
  </si>
  <si>
    <t>Sarnia</t>
  </si>
  <si>
    <t>FBFTO</t>
  </si>
  <si>
    <t>Duncan McDonald Memorial Community Gardens</t>
  </si>
  <si>
    <t>Trenton</t>
  </si>
  <si>
    <t>FBFTT</t>
  </si>
  <si>
    <t>VFW Post 1798</t>
  </si>
  <si>
    <t>Tulia</t>
  </si>
  <si>
    <t>FBFVW</t>
  </si>
  <si>
    <t>Jackson Memorial Park</t>
  </si>
  <si>
    <t>Vienna</t>
  </si>
  <si>
    <t>FBFWF</t>
  </si>
  <si>
    <t>F-84F Thunderstreak</t>
  </si>
  <si>
    <t>Wauchula Veterans Park</t>
  </si>
  <si>
    <t>Wauchula</t>
  </si>
  <si>
    <t>FL</t>
  </si>
  <si>
    <t>FBFWK</t>
  </si>
  <si>
    <t xml:space="preserve">F-86L Sabre   </t>
  </si>
  <si>
    <t>Greenup County War Memorial</t>
  </si>
  <si>
    <t>US-23</t>
  </si>
  <si>
    <t>Wurtland</t>
  </si>
  <si>
    <t>KY</t>
  </si>
  <si>
    <t>FBFWM</t>
  </si>
  <si>
    <t>Wells Municipal Airport</t>
  </si>
  <si>
    <t>Wells</t>
  </si>
  <si>
    <t>FBFWN</t>
  </si>
  <si>
    <t>American Legion Post 362</t>
  </si>
  <si>
    <t>East Aurora</t>
  </si>
  <si>
    <t>FBFWO</t>
  </si>
  <si>
    <t>Walhalla Regional Airport</t>
  </si>
  <si>
    <t>Walhalla</t>
  </si>
  <si>
    <t>FBTAF</t>
  </si>
  <si>
    <t>Lake Katherine Park</t>
  </si>
  <si>
    <t>Arcadia</t>
  </si>
  <si>
    <t>FBTAM</t>
  </si>
  <si>
    <t>Albert Lea Municipal Airport</t>
  </si>
  <si>
    <t>Albert Lea</t>
  </si>
  <si>
    <t>FBTBM</t>
  </si>
  <si>
    <t>American Legion Post 295</t>
  </si>
  <si>
    <t>Breckenridge</t>
  </si>
  <si>
    <t>FBTBN</t>
  </si>
  <si>
    <t>Jarales Community Center</t>
  </si>
  <si>
    <t>Belen</t>
  </si>
  <si>
    <t>NM</t>
  </si>
  <si>
    <t>FBTCA</t>
  </si>
  <si>
    <t>VFW Post 781</t>
  </si>
  <si>
    <t>Irwin</t>
  </si>
  <si>
    <t>PA</t>
  </si>
  <si>
    <t>FBTCH</t>
  </si>
  <si>
    <t>Cambridge Municipal Airport</t>
  </si>
  <si>
    <t>Cambridge</t>
  </si>
  <si>
    <t>OH</t>
  </si>
  <si>
    <t>FBTCI</t>
  </si>
  <si>
    <t>VFW Post 1987</t>
  </si>
  <si>
    <t>Columbus</t>
  </si>
  <si>
    <t>FBTCK</t>
  </si>
  <si>
    <t>Museum of the United States Air Force</t>
  </si>
  <si>
    <t>1100 Spaatz St</t>
  </si>
  <si>
    <t>Dayton</t>
  </si>
  <si>
    <t>FBTCL</t>
  </si>
  <si>
    <t>Flagler Town Park</t>
  </si>
  <si>
    <t>Flagler</t>
  </si>
  <si>
    <t>FBTCM</t>
  </si>
  <si>
    <t>Columbia-Marion County Airport</t>
  </si>
  <si>
    <t>Columbia</t>
  </si>
  <si>
    <t>FBTCN</t>
  </si>
  <si>
    <t>RCAF Association Wing 424</t>
  </si>
  <si>
    <t>Cornwall</t>
  </si>
  <si>
    <t>FBTCO</t>
  </si>
  <si>
    <t>Royal Canadian Legion Branch 63</t>
  </si>
  <si>
    <t>Collingwood</t>
  </si>
  <si>
    <t>FBTCS</t>
  </si>
  <si>
    <t>England City Park</t>
  </si>
  <si>
    <t>MO -U &amp; Park Ln</t>
  </si>
  <si>
    <t>Caruthersville</t>
  </si>
  <si>
    <t>FBTCU</t>
  </si>
  <si>
    <t>South Dakota Veterans Park</t>
  </si>
  <si>
    <t>Chamberlain</t>
  </si>
  <si>
    <t>SD</t>
  </si>
  <si>
    <t>FBTDD</t>
  </si>
  <si>
    <t>American Legion Post 2</t>
  </si>
  <si>
    <t>Dover</t>
  </si>
  <si>
    <t>DE</t>
  </si>
  <si>
    <t>FBTES</t>
  </si>
  <si>
    <t>South Dakota Air and Space Museum</t>
  </si>
  <si>
    <t>8:30a-6p</t>
  </si>
  <si>
    <t>Ellsworth AFB</t>
  </si>
  <si>
    <t>FBTFA</t>
  </si>
  <si>
    <t>Florala City Park</t>
  </si>
  <si>
    <t>200 3rd St</t>
  </si>
  <si>
    <t>Florala</t>
  </si>
  <si>
    <t>FBTFC</t>
  </si>
  <si>
    <t>Costilla County Veterans' Memorial Park</t>
  </si>
  <si>
    <t>Ice House Rd</t>
  </si>
  <si>
    <t>Fort Garland</t>
  </si>
  <si>
    <t>FBTFN</t>
  </si>
  <si>
    <t>Franklin Veterans Memorial</t>
  </si>
  <si>
    <t>Franklin</t>
  </si>
  <si>
    <t>FBTFO</t>
  </si>
  <si>
    <t>Lions Sugarbowl Park</t>
  </si>
  <si>
    <t>Fort Erie</t>
  </si>
  <si>
    <t>FBTGA</t>
  </si>
  <si>
    <t>Kindley Memorial Park</t>
  </si>
  <si>
    <t>401 Main St NE</t>
  </si>
  <si>
    <t>Gravette</t>
  </si>
  <si>
    <t>AR</t>
  </si>
  <si>
    <t>FBTGN</t>
  </si>
  <si>
    <t>Grand Island Veterans Park</t>
  </si>
  <si>
    <t>Grand Island</t>
  </si>
  <si>
    <t>FBTGO</t>
  </si>
  <si>
    <t>Williams Park</t>
  </si>
  <si>
    <t>Gibsonburg</t>
  </si>
  <si>
    <t>FBTHI</t>
  </si>
  <si>
    <t>Sunken Gardens</t>
  </si>
  <si>
    <t>Huntington</t>
  </si>
  <si>
    <t>FBTHM</t>
  </si>
  <si>
    <t>Park Township Airport</t>
  </si>
  <si>
    <t>Holland</t>
  </si>
  <si>
    <t>FBTHT</t>
  </si>
  <si>
    <t>Rusk County Youth Expo Center</t>
  </si>
  <si>
    <t>3500 County Rd 416A</t>
  </si>
  <si>
    <t>Henderson</t>
  </si>
  <si>
    <t>FBTJM</t>
  </si>
  <si>
    <t>Jackson County Airport</t>
  </si>
  <si>
    <t>Jackson</t>
  </si>
  <si>
    <t>FBTLF</t>
  </si>
  <si>
    <t>Central Florida Aerospace Academy</t>
  </si>
  <si>
    <t>Lakeland</t>
  </si>
  <si>
    <t>FBTMI</t>
  </si>
  <si>
    <t>Malad City Park</t>
  </si>
  <si>
    <t>Malad City</t>
  </si>
  <si>
    <t>FBTMK</t>
  </si>
  <si>
    <t>Moline City Park</t>
  </si>
  <si>
    <t>Anytime</t>
  </si>
  <si>
    <t>Moline</t>
  </si>
  <si>
    <t>KS</t>
  </si>
  <si>
    <t>FBTNO</t>
  </si>
  <si>
    <t>Vinton County Airport</t>
  </si>
  <si>
    <t>New Plymouth</t>
  </si>
  <si>
    <t>FBTNW</t>
  </si>
  <si>
    <t>American Legion Post 80</t>
  </si>
  <si>
    <t>New Richmond</t>
  </si>
  <si>
    <t>FBTOO</t>
  </si>
  <si>
    <t>45th Infantry Division</t>
  </si>
  <si>
    <t>F 9a-4p, Sa 10a-4p</t>
  </si>
  <si>
    <t>2145 N.E. 36th St.</t>
  </si>
  <si>
    <t>Oklahoma City</t>
  </si>
  <si>
    <t>FBTPI</t>
  </si>
  <si>
    <t>American Legion Post 211</t>
  </si>
  <si>
    <t>Paris</t>
  </si>
  <si>
    <t>FBTPL</t>
  </si>
  <si>
    <t>Pickneyville City Park and Fairgrounds</t>
  </si>
  <si>
    <t>Pinckneyville</t>
  </si>
  <si>
    <t>FBTPM</t>
  </si>
  <si>
    <t>American Legion Post 93</t>
  </si>
  <si>
    <t>Pocomoke City</t>
  </si>
  <si>
    <t>FBTPW</t>
  </si>
  <si>
    <t>Wisconsin Veterans Memorial</t>
  </si>
  <si>
    <t>9443 US-12</t>
  </si>
  <si>
    <t>Prairie Du Sac</t>
  </si>
  <si>
    <t>FBTSD</t>
  </si>
  <si>
    <t>Lake Norden Park</t>
  </si>
  <si>
    <t>Lake Norden</t>
  </si>
  <si>
    <t>FBTSI</t>
  </si>
  <si>
    <t>Sheldon Regional Airport</t>
  </si>
  <si>
    <t>Sheldon</t>
  </si>
  <si>
    <t>FBTSO</t>
  </si>
  <si>
    <t>Legion Park - Sigourney Pool</t>
  </si>
  <si>
    <t>Sigourney</t>
  </si>
  <si>
    <t>FBTTA</t>
  </si>
  <si>
    <t>Bobby Cardinal Park</t>
  </si>
  <si>
    <t>7601 Robert Cardinal Rd</t>
  </si>
  <si>
    <t>Tuscaloosa</t>
  </si>
  <si>
    <t>FBTTT</t>
  </si>
  <si>
    <t>Spring Lake Park</t>
  </si>
  <si>
    <t>4303 N Park Rd</t>
  </si>
  <si>
    <t>Texarkana</t>
  </si>
  <si>
    <t>FBTVI</t>
  </si>
  <si>
    <t>Villa Grove Veterans Memorial Park</t>
  </si>
  <si>
    <t>Villa Grove</t>
  </si>
  <si>
    <t>FBTWG</t>
  </si>
  <si>
    <t>Willacoochee Masonic Lodge #197</t>
  </si>
  <si>
    <t>Willacoochee</t>
  </si>
  <si>
    <t>FBTWM</t>
  </si>
  <si>
    <t>Skiatook Municipal Airport</t>
  </si>
  <si>
    <t>1501 S Lombard Ln</t>
  </si>
  <si>
    <t>Skiatook</t>
  </si>
  <si>
    <t>FBTWO</t>
  </si>
  <si>
    <t>Wadsworth Municipal Airport</t>
  </si>
  <si>
    <t>Wadsworth</t>
  </si>
  <si>
    <t>FBTWW</t>
  </si>
  <si>
    <t>VFW Post 11038</t>
  </si>
  <si>
    <t>Waterford</t>
  </si>
  <si>
    <t>RACBC</t>
  </si>
  <si>
    <t>AH-1 Cobra</t>
  </si>
  <si>
    <t>VFW Post 6491</t>
  </si>
  <si>
    <t>RACBT</t>
  </si>
  <si>
    <t>Big Spring Vietnam Veterans Memorial</t>
  </si>
  <si>
    <t>Big Spring</t>
  </si>
  <si>
    <t>RACBW</t>
  </si>
  <si>
    <t>Bangor Village Park</t>
  </si>
  <si>
    <t>Bangor</t>
  </si>
  <si>
    <t>RACCE</t>
  </si>
  <si>
    <t>Carrolltown American Legion Park</t>
  </si>
  <si>
    <t>Carrolltown</t>
  </si>
  <si>
    <t>RACCO</t>
  </si>
  <si>
    <t>Ohio Veterans' Memorial Park</t>
  </si>
  <si>
    <t>Clinton</t>
  </si>
  <si>
    <t>RACCP</t>
  </si>
  <si>
    <t>Army Heritage Trail</t>
  </si>
  <si>
    <t>Carlisle</t>
  </si>
  <si>
    <t>RACCS</t>
  </si>
  <si>
    <t>American Legion Post 48</t>
  </si>
  <si>
    <t>Chesnee</t>
  </si>
  <si>
    <t>RACDI</t>
  </si>
  <si>
    <t>Veterans Memorial Park</t>
  </si>
  <si>
    <t>Dixon</t>
  </si>
  <si>
    <t>RACEN</t>
  </si>
  <si>
    <t>American Legion Post 880</t>
  </si>
  <si>
    <t>Eden</t>
  </si>
  <si>
    <t>RACET</t>
  </si>
  <si>
    <t>Hamilton Veterans Park</t>
  </si>
  <si>
    <t>Yardville Hamilton Square Rd</t>
  </si>
  <si>
    <t>Hamilton</t>
  </si>
  <si>
    <t>RDUHA</t>
  </si>
  <si>
    <t>Rogers Municipal Airport Veterans Park</t>
  </si>
  <si>
    <t>3 W Airport Dr</t>
  </si>
  <si>
    <t>Rogers</t>
  </si>
  <si>
    <t>RACFL</t>
  </si>
  <si>
    <t>8a-10p</t>
  </si>
  <si>
    <t>Veterans Park Dr</t>
  </si>
  <si>
    <t xml:space="preserve">Florence </t>
  </si>
  <si>
    <t>RACFR</t>
  </si>
  <si>
    <t>Vietnam Veterans of America Chapter 467</t>
  </si>
  <si>
    <t>100 Fort Smith Blvd</t>
  </si>
  <si>
    <t>Fort Smith</t>
  </si>
  <si>
    <t>RACHI</t>
  </si>
  <si>
    <t>VFW Post 1567</t>
  </si>
  <si>
    <t>Herrin</t>
  </si>
  <si>
    <t>RACKC</t>
  </si>
  <si>
    <t>West Grand High School</t>
  </si>
  <si>
    <t>1421 Park Ave</t>
  </si>
  <si>
    <t>Kremmling</t>
  </si>
  <si>
    <t>RACLN</t>
  </si>
  <si>
    <t>American Legion Post 1376</t>
  </si>
  <si>
    <t>8626 Clinton St</t>
  </si>
  <si>
    <t>New Hartford</t>
  </si>
  <si>
    <t>RACLW</t>
  </si>
  <si>
    <t>Lowell Community Memorial VFW</t>
  </si>
  <si>
    <t>Lowell</t>
  </si>
  <si>
    <t>RACMA</t>
  </si>
  <si>
    <t>Fort Indiantown Gap</t>
  </si>
  <si>
    <t>RACMF</t>
  </si>
  <si>
    <t>Veterans Memorial Center</t>
  </si>
  <si>
    <t>M-Sa 830a-430p, Su 12p-4p</t>
  </si>
  <si>
    <t>Merritt Island</t>
  </si>
  <si>
    <t>RACML</t>
  </si>
  <si>
    <t>Sunset Memorial Park</t>
  </si>
  <si>
    <t>M-F 8a-5p</t>
  </si>
  <si>
    <t>Midland City</t>
  </si>
  <si>
    <t>RACMM</t>
  </si>
  <si>
    <t>Heck Park</t>
  </si>
  <si>
    <t>RACNF</t>
  </si>
  <si>
    <t>VFW Post 4250</t>
  </si>
  <si>
    <t>New Smyrna Beach</t>
  </si>
  <si>
    <t>RACNO</t>
  </si>
  <si>
    <t>VFW Post 9571</t>
  </si>
  <si>
    <t>North Jackson</t>
  </si>
  <si>
    <t>RACOT</t>
  </si>
  <si>
    <t>Veteran's Memorial Park</t>
  </si>
  <si>
    <t>Ooltewah</t>
  </si>
  <si>
    <t>RACPC</t>
  </si>
  <si>
    <t>Col. Leo Sidney Boston War Memorial Park</t>
  </si>
  <si>
    <t>Penrose</t>
  </si>
  <si>
    <t>RACPH</t>
  </si>
  <si>
    <t>Camp Perry</t>
  </si>
  <si>
    <t>Port Clinton</t>
  </si>
  <si>
    <t>RACPK</t>
  </si>
  <si>
    <t>Pratt All Veterans Memorial</t>
  </si>
  <si>
    <t>Pratt</t>
  </si>
  <si>
    <t>RACPN</t>
  </si>
  <si>
    <t>American Legion Post 601</t>
  </si>
  <si>
    <t>Parish</t>
  </si>
  <si>
    <t>RACPO</t>
  </si>
  <si>
    <t>American Legion Post 283</t>
  </si>
  <si>
    <t>Pickerington</t>
  </si>
  <si>
    <t>RACPP</t>
  </si>
  <si>
    <t>American Legion Post 712</t>
  </si>
  <si>
    <t>Pleasant Hills</t>
  </si>
  <si>
    <t>RACSA</t>
  </si>
  <si>
    <t>Susanville Municipal Airport</t>
  </si>
  <si>
    <t>Susanville</t>
  </si>
  <si>
    <t>CA</t>
  </si>
  <si>
    <t>RACSC</t>
  </si>
  <si>
    <t>Museum of Forgotten Warriors</t>
  </si>
  <si>
    <t>Marysville</t>
  </si>
  <si>
    <t>RACSI</t>
  </si>
  <si>
    <t>Illinois State Military Museum</t>
  </si>
  <si>
    <t>T-Sa 1p-430p</t>
  </si>
  <si>
    <t>RACSL</t>
  </si>
  <si>
    <t>Troy Memorial Park</t>
  </si>
  <si>
    <t>Memorial Pkwy and Corman Ave</t>
  </si>
  <si>
    <t>Troy</t>
  </si>
  <si>
    <t>RACSM</t>
  </si>
  <si>
    <t>American Legion Post 639</t>
  </si>
  <si>
    <t>RACSN</t>
  </si>
  <si>
    <t>American Legion Post 65</t>
  </si>
  <si>
    <t>Statesville</t>
  </si>
  <si>
    <t>NC</t>
  </si>
  <si>
    <t>RACVU</t>
  </si>
  <si>
    <t>Uintah County Heritage Museum</t>
  </si>
  <si>
    <t>Vernal</t>
  </si>
  <si>
    <t>UT</t>
  </si>
  <si>
    <t>RACWC</t>
  </si>
  <si>
    <t>Colorado State Veterans Home</t>
  </si>
  <si>
    <t>Walsenburg</t>
  </si>
  <si>
    <t>RACWI</t>
  </si>
  <si>
    <t>Washington Park</t>
  </si>
  <si>
    <t>Washington</t>
  </si>
  <si>
    <t>RACWW</t>
  </si>
  <si>
    <t>Weirton War Memorial</t>
  </si>
  <si>
    <t>Weirton</t>
  </si>
  <si>
    <t>RACYA</t>
  </si>
  <si>
    <t>Yuma Proving Grounds</t>
  </si>
  <si>
    <t>Yuma</t>
  </si>
  <si>
    <t>AZ</t>
  </si>
  <si>
    <t>TABGM</t>
  </si>
  <si>
    <t>VFW Post 2132</t>
  </si>
  <si>
    <t>3801 Old Spanish Trail</t>
  </si>
  <si>
    <t>Gautier</t>
  </si>
  <si>
    <t>TABHN</t>
  </si>
  <si>
    <t>Mk-1 Bren Gun Carrier</t>
  </si>
  <si>
    <t>Royal Canadian Legion Branch 51</t>
  </si>
  <si>
    <t>Happy Valley-Goose Bay</t>
  </si>
  <si>
    <t>TADET</t>
  </si>
  <si>
    <t>M-42 Duster</t>
  </si>
  <si>
    <t>VFW Post 6388</t>
  </si>
  <si>
    <t>9170 Cananea Ln</t>
  </si>
  <si>
    <t>El Paso</t>
  </si>
  <si>
    <t>TADSN</t>
  </si>
  <si>
    <t>VFW Post 4699</t>
  </si>
  <si>
    <t>575 Jernee Rd</t>
  </si>
  <si>
    <t>Sayreville</t>
  </si>
  <si>
    <t>TAFHW</t>
  </si>
  <si>
    <t>Hanna Veterans Park</t>
  </si>
  <si>
    <t>8000 WY-72</t>
  </si>
  <si>
    <t>Hanna</t>
  </si>
  <si>
    <t>TAFLK</t>
  </si>
  <si>
    <t>Lamont Memorial Park</t>
  </si>
  <si>
    <t>Lamont</t>
  </si>
  <si>
    <t>TAFLO</t>
  </si>
  <si>
    <t>Lahoma Community Park</t>
  </si>
  <si>
    <t>Lahoma</t>
  </si>
  <si>
    <t>TAFTO</t>
  </si>
  <si>
    <t>Tishomingo Veterans Park</t>
  </si>
  <si>
    <t>Tishomingo</t>
  </si>
  <si>
    <t>TAGBV</t>
  </si>
  <si>
    <t>American Legion Post 55</t>
  </si>
  <si>
    <t>Brandon</t>
  </si>
  <si>
    <t>VT</t>
  </si>
  <si>
    <t>TAGSF</t>
  </si>
  <si>
    <t>VFW Post 3233</t>
  </si>
  <si>
    <t>Sarasota</t>
  </si>
  <si>
    <t>TAHDI</t>
  </si>
  <si>
    <t>Credit Island Park</t>
  </si>
  <si>
    <t>7a-9p</t>
  </si>
  <si>
    <t>2200 W River Dr</t>
  </si>
  <si>
    <t>Davenport</t>
  </si>
  <si>
    <t>TAHSN</t>
  </si>
  <si>
    <t>US Marine Corps Reserve Center</t>
  </si>
  <si>
    <t>Syracuse</t>
  </si>
  <si>
    <t>TAHST</t>
  </si>
  <si>
    <t>Newman Park</t>
  </si>
  <si>
    <t>6a-6p</t>
  </si>
  <si>
    <t>100 Jack Hazzard Drive</t>
  </si>
  <si>
    <t>Sweetwater</t>
  </si>
  <si>
    <t>TALNC</t>
  </si>
  <si>
    <t>New Milford City Park</t>
  </si>
  <si>
    <t>New Milford</t>
  </si>
  <si>
    <t>CT</t>
  </si>
  <si>
    <t>TALNM</t>
  </si>
  <si>
    <t>Peterson Park</t>
  </si>
  <si>
    <t>500 Broadway Ave</t>
  </si>
  <si>
    <t>Mattoon</t>
  </si>
  <si>
    <t>TAMKB</t>
  </si>
  <si>
    <t>Rocky Mountain Rangers Museum</t>
  </si>
  <si>
    <t>Kamloops</t>
  </si>
  <si>
    <t>TANLC</t>
  </si>
  <si>
    <t>M-48 Patton</t>
  </si>
  <si>
    <t>Uffert Park</t>
  </si>
  <si>
    <t>Lake Isabella</t>
  </si>
  <si>
    <t>TANMN</t>
  </si>
  <si>
    <t>M-47 Patton</t>
  </si>
  <si>
    <t>Mt Airy</t>
  </si>
  <si>
    <t>TANRO</t>
  </si>
  <si>
    <t>VFW Post 9473</t>
  </si>
  <si>
    <t>Reynoldsburg</t>
  </si>
  <si>
    <t>TANWA</t>
  </si>
  <si>
    <t>Ivan K Hill Park</t>
  </si>
  <si>
    <t>400 Community St</t>
  </si>
  <si>
    <t>Winfield</t>
  </si>
  <si>
    <t>TAPAG</t>
  </si>
  <si>
    <t>American Legion Post 201</t>
  </si>
  <si>
    <t>Alpharetta</t>
  </si>
  <si>
    <t>TAPAT</t>
  </si>
  <si>
    <t>M-60 Patton</t>
  </si>
  <si>
    <t>VFW Post 5146</t>
  </si>
  <si>
    <t>Athens</t>
  </si>
  <si>
    <t>TAPAV</t>
  </si>
  <si>
    <t>American Legion Post 69</t>
  </si>
  <si>
    <t>Arlington</t>
  </si>
  <si>
    <t>TAPBA</t>
  </si>
  <si>
    <t>Monument Row</t>
  </si>
  <si>
    <t>Broadway Ave and Worley St</t>
  </si>
  <si>
    <t>Bouse</t>
  </si>
  <si>
    <t>TAPBC</t>
  </si>
  <si>
    <t>Rotary Centennial Park</t>
  </si>
  <si>
    <t>Barstow</t>
  </si>
  <si>
    <t>TAPBE</t>
  </si>
  <si>
    <t>Beaver City Park</t>
  </si>
  <si>
    <t>O St. and 6th St</t>
  </si>
  <si>
    <t>Beaver City</t>
  </si>
  <si>
    <t>TAPBI</t>
  </si>
  <si>
    <t>Anderson Park</t>
  </si>
  <si>
    <t>775 Cheyenne St</t>
  </si>
  <si>
    <t>Clarksdale</t>
  </si>
  <si>
    <t>TAPBM</t>
  </si>
  <si>
    <t>Veterans Memorial</t>
  </si>
  <si>
    <t>Fort Blackmore</t>
  </si>
  <si>
    <t>TAPBN</t>
  </si>
  <si>
    <t>Bancroft Park</t>
  </si>
  <si>
    <t>Public Rd and Park Rd</t>
  </si>
  <si>
    <t>Bancroft</t>
  </si>
  <si>
    <t>TAPBR</t>
  </si>
  <si>
    <t>Vermont ARNG Armory</t>
  </si>
  <si>
    <t>Bradford</t>
  </si>
  <si>
    <t>TAPBS</t>
  </si>
  <si>
    <t>Barnwell Regional Airport</t>
  </si>
  <si>
    <t>Barnwell</t>
  </si>
  <si>
    <t>TAPBT</t>
  </si>
  <si>
    <t>TAPBV</t>
  </si>
  <si>
    <t>American Legion Post 50</t>
  </si>
  <si>
    <t>Rte 4A West</t>
  </si>
  <si>
    <t>Bomoseen</t>
  </si>
  <si>
    <t>TAPBW</t>
  </si>
  <si>
    <t>TAPCG</t>
  </si>
  <si>
    <t>National Guard Armory</t>
  </si>
  <si>
    <t>Canton</t>
  </si>
  <si>
    <t>TAPCK</t>
  </si>
  <si>
    <t>Swope Park</t>
  </si>
  <si>
    <t>HW 177 and 210 Road</t>
  </si>
  <si>
    <t>Cottonwood Falls</t>
  </si>
  <si>
    <t>TAPCP</t>
  </si>
  <si>
    <t>City Park</t>
  </si>
  <si>
    <t>Northern Blvd and Shady Lane Rd</t>
  </si>
  <si>
    <t>Chinchilla</t>
  </si>
  <si>
    <t>TAPDM</t>
  </si>
  <si>
    <t>Carthage National Guard</t>
  </si>
  <si>
    <t>513 Hwy 16 E</t>
  </si>
  <si>
    <t>Carthage</t>
  </si>
  <si>
    <t>TAPDN</t>
  </si>
  <si>
    <t>New Jersey National Guard armory</t>
  </si>
  <si>
    <t>479 W Clinton St</t>
  </si>
  <si>
    <t>TAPEK</t>
  </si>
  <si>
    <t>American Legion Post 174</t>
  </si>
  <si>
    <t>Ellsworth</t>
  </si>
  <si>
    <t>TAPEN</t>
  </si>
  <si>
    <t>TAPFC</t>
  </si>
  <si>
    <t>Colorado State Veterans Nursing Home</t>
  </si>
  <si>
    <t>Florence</t>
  </si>
  <si>
    <t>TAPFM</t>
  </si>
  <si>
    <t>Hemphill Park</t>
  </si>
  <si>
    <t>437 S Church St</t>
  </si>
  <si>
    <t>TAPFN</t>
  </si>
  <si>
    <t>TAPGM</t>
  </si>
  <si>
    <t>Camp McCain Training Center</t>
  </si>
  <si>
    <t>2234 Troutt Rd</t>
  </si>
  <si>
    <t>Grenada</t>
  </si>
  <si>
    <t>TAPGS</t>
  </si>
  <si>
    <t>Gower Estates Park</t>
  </si>
  <si>
    <t>Greenville</t>
  </si>
  <si>
    <t>TAPHM</t>
  </si>
  <si>
    <t>American Legion Post 6</t>
  </si>
  <si>
    <t>TAPKT</t>
  </si>
  <si>
    <t>Kaufman Memorial Park</t>
  </si>
  <si>
    <t>3790 S Houston St</t>
  </si>
  <si>
    <t>Kaufman</t>
  </si>
  <si>
    <t>TAPLI</t>
  </si>
  <si>
    <t>Marshall County Court Square</t>
  </si>
  <si>
    <t>Lacon</t>
  </si>
  <si>
    <t>TAPNM</t>
  </si>
  <si>
    <t>American Legion Post 234</t>
  </si>
  <si>
    <t>Northborough</t>
  </si>
  <si>
    <t>MA</t>
  </si>
  <si>
    <t>TAPOF</t>
  </si>
  <si>
    <t>Flagler Park</t>
  </si>
  <si>
    <t>Okeechobee</t>
  </si>
  <si>
    <t>TAPOI</t>
  </si>
  <si>
    <t>Monona County Veteran's Memorial Museum</t>
  </si>
  <si>
    <t>401 12th St</t>
  </si>
  <si>
    <t>Onawa</t>
  </si>
  <si>
    <t>TAPOK</t>
  </si>
  <si>
    <t>VFW Memorial Park</t>
  </si>
  <si>
    <t>910 E 1st St</t>
  </si>
  <si>
    <t>Tonganozie</t>
  </si>
  <si>
    <t>TAPOL</t>
  </si>
  <si>
    <t>Veteran's Park</t>
  </si>
  <si>
    <t>8a-530p</t>
  </si>
  <si>
    <t>Oakland Park</t>
  </si>
  <si>
    <t>TAPPC</t>
  </si>
  <si>
    <t>Pittsburg Veterans Memorial</t>
  </si>
  <si>
    <t>Pittsburg</t>
  </si>
  <si>
    <t>TAPPT</t>
  </si>
  <si>
    <t>Freedom Museum USA</t>
  </si>
  <si>
    <t>Pampa</t>
  </si>
  <si>
    <t>TAPRO</t>
  </si>
  <si>
    <t>Army National Guard</t>
  </si>
  <si>
    <t>Redmond</t>
  </si>
  <si>
    <t>OR</t>
  </si>
  <si>
    <t>TAPSA</t>
  </si>
  <si>
    <t>Tohono O'odham Nation Education Building</t>
  </si>
  <si>
    <t>Main Rd</t>
  </si>
  <si>
    <t>Sells</t>
  </si>
  <si>
    <t>TAPSC</t>
  </si>
  <si>
    <t>Druding Veteran Memorial</t>
  </si>
  <si>
    <t>6a-8p</t>
  </si>
  <si>
    <t>San Jacinto</t>
  </si>
  <si>
    <t>TAPSF</t>
  </si>
  <si>
    <t>Camp Blanding Museum</t>
  </si>
  <si>
    <t>12p-4p</t>
  </si>
  <si>
    <t>Starke</t>
  </si>
  <si>
    <t>TAPSI</t>
  </si>
  <si>
    <t>American Legion Park</t>
  </si>
  <si>
    <t>St Anthony</t>
  </si>
  <si>
    <t>TAPSL</t>
  </si>
  <si>
    <t>Veterans Memorial Building</t>
  </si>
  <si>
    <t>San Luis Obispo</t>
  </si>
  <si>
    <t>TAPTA</t>
  </si>
  <si>
    <t>Lawrence Veterans Memorial Park</t>
  </si>
  <si>
    <t>6629 County Rd 214</t>
  </si>
  <si>
    <t>Trinity</t>
  </si>
  <si>
    <t>TAPTL</t>
  </si>
  <si>
    <t>TAPWK</t>
  </si>
  <si>
    <t>US-24</t>
  </si>
  <si>
    <t>TAPWN</t>
  </si>
  <si>
    <t>American Legion Post 41</t>
  </si>
  <si>
    <t>44 Littleton Brook Rd</t>
  </si>
  <si>
    <t>Whitefield</t>
  </si>
  <si>
    <t>NH</t>
  </si>
  <si>
    <t>TAPWW</t>
  </si>
  <si>
    <t>VFW Post 1621</t>
  </si>
  <si>
    <t>Janesville</t>
  </si>
  <si>
    <t>TAPWY</t>
  </si>
  <si>
    <t>American Legion Post 257</t>
  </si>
  <si>
    <t>Stoystown</t>
  </si>
  <si>
    <t>TARHM</t>
  </si>
  <si>
    <t>M-7 Priest</t>
  </si>
  <si>
    <t>Hamilton Veterans Memorial</t>
  </si>
  <si>
    <t>109 Bitterroot Plaza Dr</t>
  </si>
  <si>
    <t>M-41 Walker Bulldog</t>
  </si>
  <si>
    <t>West Virginia Veterans Home</t>
  </si>
  <si>
    <t>7a-8p</t>
  </si>
  <si>
    <t>512 Water St</t>
  </si>
  <si>
    <t>Barboursville</t>
  </si>
  <si>
    <t>TASAW</t>
  </si>
  <si>
    <t>M-4 Sherman</t>
  </si>
  <si>
    <t>American Legion Post 38</t>
  </si>
  <si>
    <t>Appleton</t>
  </si>
  <si>
    <t>TASBI</t>
  </si>
  <si>
    <t>Burley Municipal Airport</t>
  </si>
  <si>
    <t>Burley</t>
  </si>
  <si>
    <t>TASDC</t>
  </si>
  <si>
    <t>Colorado National Guard</t>
  </si>
  <si>
    <t>Denver</t>
  </si>
  <si>
    <t>TASHI</t>
  </si>
  <si>
    <t>Homedale City Park</t>
  </si>
  <si>
    <t>Homedale</t>
  </si>
  <si>
    <t>TASHO</t>
  </si>
  <si>
    <t>Royal Canadian Legion Branch 130</t>
  </si>
  <si>
    <t>493 8th Avenue</t>
  </si>
  <si>
    <t>Hanover</t>
  </si>
  <si>
    <t>TASIV</t>
  </si>
  <si>
    <t>Island Pond</t>
  </si>
  <si>
    <t>TASKO</t>
  </si>
  <si>
    <t>CM-4 Sherman</t>
  </si>
  <si>
    <t>Canadian Forces Base Kingston</t>
  </si>
  <si>
    <t>Kingston</t>
  </si>
  <si>
    <t>TASLO</t>
  </si>
  <si>
    <t>Victoria Park</t>
  </si>
  <si>
    <t>London</t>
  </si>
  <si>
    <t>TASMA</t>
  </si>
  <si>
    <t>Medicine Hat</t>
  </si>
  <si>
    <t>TASMS</t>
  </si>
  <si>
    <t>LtCol Currie VC Armoury</t>
  </si>
  <si>
    <t>Moose Jaw</t>
  </si>
  <si>
    <t>TASNV</t>
  </si>
  <si>
    <t>Norwich University- Sabine Field</t>
  </si>
  <si>
    <t>University Dr and Harmon Dr</t>
  </si>
  <si>
    <t>Northfield</t>
  </si>
  <si>
    <t>TASOO</t>
  </si>
  <si>
    <t>National Military Cemetery of the Canadian Forces</t>
  </si>
  <si>
    <t>M-F 8a-5p, Sa-Su 8a-4p</t>
  </si>
  <si>
    <t>Ottawa</t>
  </si>
  <si>
    <t>TASTQ</t>
  </si>
  <si>
    <t>Canadian Guard Armory</t>
  </si>
  <si>
    <t>574 Rue Saint François Xavier</t>
  </si>
  <si>
    <t>Trois-Rivières</t>
  </si>
  <si>
    <t>TASWN</t>
  </si>
  <si>
    <t>VFW Post 8104</t>
  </si>
  <si>
    <t>Waverly</t>
  </si>
  <si>
    <t>TASYA</t>
  </si>
  <si>
    <t>Yuma Proving Grounds Open Air Museum</t>
  </si>
  <si>
    <t>TATGI</t>
  </si>
  <si>
    <t>M-5 Stuart</t>
  </si>
  <si>
    <t>Gas City City Hall</t>
  </si>
  <si>
    <t>Gas City</t>
  </si>
  <si>
    <t>TAVRS</t>
  </si>
  <si>
    <t>Army National Guard Armory</t>
  </si>
  <si>
    <t>Rock Hill</t>
  </si>
  <si>
    <t>TAWBW</t>
  </si>
  <si>
    <t>TAWFN</t>
  </si>
  <si>
    <t>Fayetteville</t>
  </si>
  <si>
    <t>TAWMF</t>
  </si>
  <si>
    <t>TAWPT</t>
  </si>
  <si>
    <t>Liberty Recreation Center</t>
  </si>
  <si>
    <t>5a-10p</t>
  </si>
  <si>
    <t>3601 Glencliff Dr</t>
  </si>
  <si>
    <t>Plano</t>
  </si>
  <si>
    <t>Bonus Code</t>
  </si>
  <si>
    <t>Type</t>
  </si>
  <si>
    <t>Bonus Name</t>
  </si>
  <si>
    <t>Availability</t>
  </si>
  <si>
    <t>ZSLPC</t>
  </si>
  <si>
    <t>Z</t>
  </si>
  <si>
    <t>MEALD</t>
  </si>
  <si>
    <t>M</t>
  </si>
  <si>
    <t>Address</t>
  </si>
  <si>
    <t>City</t>
  </si>
  <si>
    <t>State</t>
  </si>
  <si>
    <t>ZSLPA</t>
  </si>
  <si>
    <t>Assigned</t>
  </si>
  <si>
    <t>Alien</t>
  </si>
  <si>
    <t>A    R   F</t>
  </si>
  <si>
    <t>Hit Points</t>
  </si>
  <si>
    <t>Category</t>
  </si>
  <si>
    <t>E</t>
  </si>
  <si>
    <t>N</t>
  </si>
  <si>
    <t>Battle</t>
  </si>
  <si>
    <t>Equip Pts</t>
  </si>
  <si>
    <t>Alien Pts</t>
  </si>
  <si>
    <t>Meal</t>
  </si>
  <si>
    <t>ZSLPB</t>
  </si>
  <si>
    <t>MEALA</t>
  </si>
  <si>
    <t>MEALB</t>
  </si>
  <si>
    <t>MEALC</t>
  </si>
  <si>
    <t>Leg A Rest Bonus 1</t>
  </si>
  <si>
    <t>Leg A Rest Bonus 2</t>
  </si>
  <si>
    <t>Leg A Meal Bonus 1</t>
  </si>
  <si>
    <t>Leg A Meal Bonus 2</t>
  </si>
  <si>
    <t>Leg A Meal Bonus 3</t>
  </si>
  <si>
    <t>Leg A Meal Bonus 4</t>
  </si>
  <si>
    <t>Leg A Rest Bonus 3</t>
  </si>
  <si>
    <t>Wedneday June 19</t>
  </si>
  <si>
    <t>Thursday June 20</t>
  </si>
  <si>
    <t>Friday June 21</t>
  </si>
  <si>
    <t>Saturday June 22</t>
  </si>
  <si>
    <t>Sleep</t>
  </si>
  <si>
    <t>TXCFF</t>
  </si>
  <si>
    <t>RXCAS</t>
  </si>
  <si>
    <t>FXAST</t>
  </si>
  <si>
    <t>AH-1Z Viper Close Air Support</t>
  </si>
  <si>
    <t>M142 HIMARS Call For Fire</t>
  </si>
  <si>
    <t>F-35B Lightning Airstrike</t>
  </si>
  <si>
    <t>TOTAL</t>
  </si>
  <si>
    <t>ScoreHelper</t>
  </si>
  <si>
    <t>Link</t>
  </si>
  <si>
    <t>T-Su 9a-5p</t>
  </si>
  <si>
    <t>Wedneday June 19 2000-0600</t>
  </si>
  <si>
    <t>Thursday June 20 2000-0600</t>
  </si>
  <si>
    <t>Friday June 21 2000-0600</t>
  </si>
  <si>
    <t>F-86 Sabre</t>
  </si>
  <si>
    <t>T-33 Shooting Star</t>
  </si>
  <si>
    <t>P-80 Shooting Star</t>
  </si>
  <si>
    <t>UH-1 Iroquois</t>
  </si>
  <si>
    <t>M-106 Mortar Carrier</t>
  </si>
  <si>
    <t>M-110 Self Propelled Howitzer</t>
  </si>
  <si>
    <t>M-103 Heavy Tank</t>
  </si>
  <si>
    <t>M-113 APC</t>
  </si>
  <si>
    <t>M-728 Combat Engineer Vehicle</t>
  </si>
  <si>
    <t>M-3 Stuart Medium Tank</t>
  </si>
  <si>
    <t>https://maps.google.com/?q=31.326429,-92.529059</t>
  </si>
  <si>
    <t>https://maps.google.com/?q=31.326292,-92.529734</t>
  </si>
  <si>
    <t>https://maps.google.com/?q=42.706093,-89.867557</t>
  </si>
  <si>
    <t>https://maps.google.com/?q=41.810758,-87.848277</t>
  </si>
  <si>
    <t>https://maps.google.com/?q=45.954654,-112.507689</t>
  </si>
  <si>
    <t>https://maps.google.com/?q=40.067449,-74.82704</t>
  </si>
  <si>
    <t>https://maps.google.com/?q=44.586306,-75.68259</t>
  </si>
  <si>
    <t>https://maps.google.com/?q=32.45814,-80.733097</t>
  </si>
  <si>
    <t>https://maps.google.com/?q=44.152168,-77.390189</t>
  </si>
  <si>
    <t>https://maps.google.com/?q=40.623568,-96.92743</t>
  </si>
  <si>
    <t>https://maps.google.com/?q=31.958517,-83.911342</t>
  </si>
  <si>
    <t>https://maps.google.com/?q=42.472144,-95.786383</t>
  </si>
  <si>
    <t>https://maps.google.com/?q=43.28994,-76.152242</t>
  </si>
  <si>
    <t>https://maps.google.com/?q=41.168426,-104.844645</t>
  </si>
  <si>
    <t>https://maps.google.com/?q=40.19847,-87.602748</t>
  </si>
  <si>
    <t>https://maps.google.com/?q=33.709374,-96.659965</t>
  </si>
  <si>
    <t>https://maps.google.com/?q=31.419735,-87.042739</t>
  </si>
  <si>
    <t>https://maps.google.com/?q=45.714007,-87.087486</t>
  </si>
  <si>
    <t>https://maps.google.com/?q=39.255496,-76.814987</t>
  </si>
  <si>
    <t>https://maps.google.com/?q=41.116283,-85.124839</t>
  </si>
  <si>
    <t>https://maps.google.com/?q=38.205673,-90.398539</t>
  </si>
  <si>
    <t>https://maps.google.com/?q=38.918742,-78.247208</t>
  </si>
  <si>
    <t>https://maps.google.com/?q=47.478454,-111.359534</t>
  </si>
  <si>
    <t>https://maps.google.com/?q=39.954958,-85.243285</t>
  </si>
  <si>
    <t>https://maps.google.com/?q=31.270092,-89.252065</t>
  </si>
  <si>
    <t>https://maps.google.com/?q=46.017206,-102.650366</t>
  </si>
  <si>
    <t>https://maps.google.com/?q=37.043309,-76.366637</t>
  </si>
  <si>
    <t>https://maps.google.com/?q=43.51144,-112.069596</t>
  </si>
  <si>
    <t>https://maps.google.com/?q=44.655051,-93.235315</t>
  </si>
  <si>
    <t>https://maps.google.com/?q=40.207996,-100.596693</t>
  </si>
  <si>
    <t>https://maps.google.com/?q=35.354632,-85.401367</t>
  </si>
  <si>
    <t>https://maps.google.com/?q=41.333663,-74.190974</t>
  </si>
  <si>
    <t>https://maps.google.com/?q=35.405772,-97.728211</t>
  </si>
  <si>
    <t>https://maps.google.com/?q=38.433577,-82.138231</t>
  </si>
  <si>
    <t>https://maps.google.com/?q=43.917041,-78.893927</t>
  </si>
  <si>
    <t>https://maps.google.com/?q=38.281012,-104.495047</t>
  </si>
  <si>
    <t>https://maps.google.com/?q=48.649583,-123.398883</t>
  </si>
  <si>
    <t>https://maps.google.com/?q=38.365841,-85.745006</t>
  </si>
  <si>
    <t>https://maps.google.com/?q=37.224341,-93.243542</t>
  </si>
  <si>
    <t>https://maps.google.com/?q=42.958626,-77.229977</t>
  </si>
  <si>
    <t>https://maps.google.com/?q=42.975553,-82.384083</t>
  </si>
  <si>
    <t>https://maps.google.com/?q=44.102514,-77.568897</t>
  </si>
  <si>
    <t>https://maps.google.com/?q=34.535748,-101.761507</t>
  </si>
  <si>
    <t>https://maps.google.com/?q=39.325453,-81.537284</t>
  </si>
  <si>
    <t>https://maps.google.com/?q=27.548488,-81.812273</t>
  </si>
  <si>
    <t>https://maps.google.com/?q=38.553463,-82.797272</t>
  </si>
  <si>
    <t>https://maps.google.com/?q=43.746097,-93.773723</t>
  </si>
  <si>
    <t>https://maps.google.com/?q=42.757625,-78.62358</t>
  </si>
  <si>
    <t>https://maps.google.com/?q=48.93691,-97.905485</t>
  </si>
  <si>
    <t>https://maps.google.com/?q=27.219557,-81.873296</t>
  </si>
  <si>
    <t>https://maps.google.com/?q=43.680213,-93.364277</t>
  </si>
  <si>
    <t>https://maps.google.com/?q=43.408318,-84.481784</t>
  </si>
  <si>
    <t>https://maps.google.com/?q=34.61387,-106.76436</t>
  </si>
  <si>
    <t>https://maps.google.com/?q=40.325775,-79.719059</t>
  </si>
  <si>
    <t>https://maps.google.com/?q=39.976538,-81.579883</t>
  </si>
  <si>
    <t>https://maps.google.com/?q=39.200897,-85.861457</t>
  </si>
  <si>
    <t>https://maps.google.com/?q=39.779803,-84.108971</t>
  </si>
  <si>
    <t>https://maps.google.com/?q=39.29029,-103.062232</t>
  </si>
  <si>
    <t>https://maps.google.com/?q=31.292549,-89.817507</t>
  </si>
  <si>
    <t>https://maps.google.com/?q=45.012974,-74.732533</t>
  </si>
  <si>
    <t>https://maps.google.com/?q=44.504499,-80.201625</t>
  </si>
  <si>
    <t>https://maps.google.com/?q=36.176027,-89.670912</t>
  </si>
  <si>
    <t>https://maps.google.com/?q=43.797647,-99.3404</t>
  </si>
  <si>
    <t>https://maps.google.com/?q=39.147228,-75.501017</t>
  </si>
  <si>
    <t>https://maps.google.com/?q=44.133444,-103.071827</t>
  </si>
  <si>
    <t>https://maps.google.com/?q=31.001264,-86.328543</t>
  </si>
  <si>
    <t>https://maps.google.com/?q=37.425905,-105.420492</t>
  </si>
  <si>
    <t>https://maps.google.com/?q=40.101279,-98.952598</t>
  </si>
  <si>
    <t>https://maps.google.com/?q=42.922356,-78.91828</t>
  </si>
  <si>
    <t>https://maps.google.com/?q=36.421541,-94.449657</t>
  </si>
  <si>
    <t>https://maps.google.com/?q=40.947262,-98.359845</t>
  </si>
  <si>
    <t>https://maps.google.com/?q=41.386803,-83.319253</t>
  </si>
  <si>
    <t>https://maps.google.com/?q=40.878562,-85.506744</t>
  </si>
  <si>
    <t>https://maps.google.com/?q=42.793846,-86.161298</t>
  </si>
  <si>
    <t>https://maps.google.com/?q=32.150651,-94.851969</t>
  </si>
  <si>
    <t>https://maps.google.com/?q=42.25503,-84.460354</t>
  </si>
  <si>
    <t>https://maps.google.com/?q=27.981811,-82.028368</t>
  </si>
  <si>
    <t>https://maps.google.com/?q=42.185973,-112.248386</t>
  </si>
  <si>
    <t>https://maps.google.com/?q=37.362961,-96.29829</t>
  </si>
  <si>
    <t>https://maps.google.com/?q=39.32706,-82.439633</t>
  </si>
  <si>
    <t>https://maps.google.com/?q=45.134463,-92.54872</t>
  </si>
  <si>
    <t>https://maps.google.com/?q=35.508846,-97.473702</t>
  </si>
  <si>
    <t>https://maps.google.com/?q=39.628591,-87.694925</t>
  </si>
  <si>
    <t>https://maps.google.com/?q=38.075887,-89.394605</t>
  </si>
  <si>
    <t>https://maps.google.com/?q=38.06653,-75.548131</t>
  </si>
  <si>
    <t>https://maps.google.com/?q=43.30175,-89.758481</t>
  </si>
  <si>
    <t>https://maps.google.com/?q=44.581619,-97.212947</t>
  </si>
  <si>
    <t>https://maps.google.com/?q=43.212874,-95.839041</t>
  </si>
  <si>
    <t>https://maps.google.com/?q=41.332111,-92.216404</t>
  </si>
  <si>
    <t>https://maps.google.com/?q=33.224257,-87.6124</t>
  </si>
  <si>
    <t>https://maps.google.com/?q=33.462577,-94.057067</t>
  </si>
  <si>
    <t>https://maps.google.com/?q=39.864445,-88.161843</t>
  </si>
  <si>
    <t>https://maps.google.com/?q=31.341308,-83.047811</t>
  </si>
  <si>
    <t>https://maps.google.com/?q=36.357253,-96.013014</t>
  </si>
  <si>
    <t>https://maps.google.com/?q=41.004268,-81.755947</t>
  </si>
  <si>
    <t>https://maps.google.com/?q=42.755629,-88.208951</t>
  </si>
  <si>
    <t>https://maps.google.com/?q=39.301388,-102.261346</t>
  </si>
  <si>
    <t>https://maps.google.com/?q=32.229567,-101.498861</t>
  </si>
  <si>
    <t>https://maps.google.com/?q=43.890094,-90.993317</t>
  </si>
  <si>
    <t>https://maps.google.com/?q=40.611279,-78.709111</t>
  </si>
  <si>
    <t>https://maps.google.com/?q=40.924709,-81.625324</t>
  </si>
  <si>
    <t>https://maps.google.com/?q=40.202799,-77.158189</t>
  </si>
  <si>
    <t>https://maps.google.com/?q=35.131019,-81.864088</t>
  </si>
  <si>
    <t>https://maps.google.com/?q=41.847867,-89.50384</t>
  </si>
  <si>
    <t>https://maps.google.com/?q=42.662017,-78.89123</t>
  </si>
  <si>
    <t>https://maps.google.com/?q=42.21074,-74.66211</t>
  </si>
  <si>
    <t>https://maps.google.com/?q=36.370668,-94.102543</t>
  </si>
  <si>
    <t>https://maps.google.com/?q=34.812249,-87.624095</t>
  </si>
  <si>
    <t>https://maps.google.com/?q=35.312316,-94.299446</t>
  </si>
  <si>
    <t>https://maps.google.com/?q=37.805735,-89.028816</t>
  </si>
  <si>
    <t>https://maps.google.com/?q=40.058892,-106.380427</t>
  </si>
  <si>
    <t>https://maps.google.com/?q=43.089601,-75.31751</t>
  </si>
  <si>
    <t>https://maps.google.com/?q=43.336184,-88.819908</t>
  </si>
  <si>
    <t>https://maps.google.com/?q=40.433091,-76.567149</t>
  </si>
  <si>
    <t>https://maps.google.com/?q=28.351474,-80.682926</t>
  </si>
  <si>
    <t>https://maps.google.com/?q=31.289864,-85.463881</t>
  </si>
  <si>
    <t>https://maps.google.com/?q=41.925355,-83.368603</t>
  </si>
  <si>
    <t>https://maps.google.com/?q=29.053858,-80.957965</t>
  </si>
  <si>
    <t>https://maps.google.com/?q=41.026024,-80.863625</t>
  </si>
  <si>
    <t>https://maps.google.com/?q=35.06263,-85.068993</t>
  </si>
  <si>
    <t>https://maps.google.com/?q=38.433818,-105.103639</t>
  </si>
  <si>
    <t>https://maps.google.com/?q=41.542402,-83.019798</t>
  </si>
  <si>
    <t>https://maps.google.com/?q=37.704662,-98.739953</t>
  </si>
  <si>
    <t>https://maps.google.com/?q=43.397056,-76.140641</t>
  </si>
  <si>
    <t>https://maps.google.com/?q=39.907266,-82.732605</t>
  </si>
  <si>
    <t>https://maps.google.com/?q=40.324371,-79.9577</t>
  </si>
  <si>
    <t>https://maps.google.com/?q=40.375026,-120.579393</t>
  </si>
  <si>
    <t>https://maps.google.com/?q=39.125551,-121.461032</t>
  </si>
  <si>
    <t>https://maps.google.com/?q=39.819972,-89.668526</t>
  </si>
  <si>
    <t>https://maps.google.com/?q=31.78579,-85.963405</t>
  </si>
  <si>
    <t>https://maps.google.com/?q=37.166418,-93.330911</t>
  </si>
  <si>
    <t>https://maps.google.com/?q=35.756796,-80.80626</t>
  </si>
  <si>
    <t>https://maps.google.com/?q=40.455959,-109.526317</t>
  </si>
  <si>
    <t>https://maps.google.com/?q=37.600809,-104.832707</t>
  </si>
  <si>
    <t>https://maps.google.com/?q=40.712261,-89.411396</t>
  </si>
  <si>
    <t>https://maps.google.com/?q=40.390088,-80.593894</t>
  </si>
  <si>
    <t>https://maps.google.com/?q=32.833686,-114.399361</t>
  </si>
  <si>
    <t>https://maps.google.com/?q=30.391285,-88.671568</t>
  </si>
  <si>
    <t>https://maps.google.com/?q=53.29868,-60.321716</t>
  </si>
  <si>
    <t>https://maps.google.com/?q=31.689231,-106.323455</t>
  </si>
  <si>
    <t>https://maps.google.com/?q=40.440645,-74.354038</t>
  </si>
  <si>
    <t>https://maps.google.com/?q=41.872836,-106.546464</t>
  </si>
  <si>
    <t>https://maps.google.com/?q=36.692185,-97.557127</t>
  </si>
  <si>
    <t>https://maps.google.com/?q=36.385098,-98.086457</t>
  </si>
  <si>
    <t>https://maps.google.com/?q=34.234895,-96.682308</t>
  </si>
  <si>
    <t>https://maps.google.com/?q=43.793188,-73.078457</t>
  </si>
  <si>
    <t>https://maps.google.com/?q=27.334925,-82.514238</t>
  </si>
  <si>
    <t>https://maps.google.com/?q=41.500296,-90.612353</t>
  </si>
  <si>
    <t>https://maps.google.com/?q=43.098851,-76.119437</t>
  </si>
  <si>
    <t>https://maps.google.com/?q=32.484464,-100.410408</t>
  </si>
  <si>
    <t>https://maps.google.com/?q=41.577321,-73.410627</t>
  </si>
  <si>
    <t>https://maps.google.com/?q=39.483323,-88.35705</t>
  </si>
  <si>
    <t>https://maps.google.com/?q=50.67003,-120.373101</t>
  </si>
  <si>
    <t>https://maps.google.com/?q=35.608204,-118.484343</t>
  </si>
  <si>
    <t>https://maps.google.com/?q=36.516296,-80.617081</t>
  </si>
  <si>
    <t>https://maps.google.com/?q=39.95662,-82.793995</t>
  </si>
  <si>
    <t>https://maps.google.com/?q=33.938239,-87.809125</t>
  </si>
  <si>
    <t>https://maps.google.com/?q=34.07455,-84.312028</t>
  </si>
  <si>
    <t>https://maps.google.com/?q=35.47558,-84.598315</t>
  </si>
  <si>
    <t>https://maps.google.com/?q=43.070557,-73.153953</t>
  </si>
  <si>
    <t>https://maps.google.com/?q=33.931413,-114.004763</t>
  </si>
  <si>
    <t>https://maps.google.com/?q=34.88796,-117.022476</t>
  </si>
  <si>
    <t>https://maps.google.com/?q=40.135673,-99.833494</t>
  </si>
  <si>
    <t>https://maps.google.com/?q=34.197123,-90.590865</t>
  </si>
  <si>
    <t>https://maps.google.com/?q=36.757878,-82.579183</t>
  </si>
  <si>
    <t>https://maps.google.com/?q=42.009892,-96.575194</t>
  </si>
  <si>
    <t>https://maps.google.com/?q=44.002087,-72.121744</t>
  </si>
  <si>
    <t>https://maps.google.com/?q=33.260066,-81.378707</t>
  </si>
  <si>
    <t>https://maps.google.com/?q=32.228496,-101.499256</t>
  </si>
  <si>
    <t>https://maps.google.com/?q=43.608492,-73.215883</t>
  </si>
  <si>
    <t>https://maps.google.com/?q=43.88996,-90.993279</t>
  </si>
  <si>
    <t>https://maps.google.com/?q=34.231225,-84.500441</t>
  </si>
  <si>
    <t>https://maps.google.com/?q=38.369314,-96.533154</t>
  </si>
  <si>
    <t>https://maps.google.com/?q=41.474341,-75.682748</t>
  </si>
  <si>
    <t>https://maps.google.com/?q=32.73602,-89.526475</t>
  </si>
  <si>
    <t>https://maps.google.com/?q=40.902252,-74.567351</t>
  </si>
  <si>
    <t>https://maps.google.com/?q=38.740317,-98.218174</t>
  </si>
  <si>
    <t>https://maps.google.com/?q=42.757189,-78.622887</t>
  </si>
  <si>
    <t>https://maps.google.com/?q=38.371416,-105.121398</t>
  </si>
  <si>
    <t>https://maps.google.com/?q=32.142891,-90.130445</t>
  </si>
  <si>
    <t>https://maps.google.com/?q=40.101104,-98.952696</t>
  </si>
  <si>
    <t>https://maps.google.com/?q=33.692285,-89.70997</t>
  </si>
  <si>
    <t>https://maps.google.com/?q=34.829979,-82.351023</t>
  </si>
  <si>
    <t>https://maps.google.com/?q=42.80119,-86.050356</t>
  </si>
  <si>
    <t>https://maps.google.com/?q=32.565526,-96.317262</t>
  </si>
  <si>
    <t>https://maps.google.com/?q=41.024615,-89.407758</t>
  </si>
  <si>
    <t>https://maps.google.com/?q=42.305665,-71.667909</t>
  </si>
  <si>
    <t>https://maps.google.com/?q=27.243364,-80.830292</t>
  </si>
  <si>
    <t>https://maps.google.com/?q=42.036706,-96.099036</t>
  </si>
  <si>
    <t>https://maps.google.com/?q=39.112725,-95.081559</t>
  </si>
  <si>
    <t>https://maps.google.com/?q=26.172449,-80.171228</t>
  </si>
  <si>
    <t>https://maps.google.com/?q=38.009207,-121.886621</t>
  </si>
  <si>
    <t>https://maps.google.com/?q=35.537829,-100.971269</t>
  </si>
  <si>
    <t>https://maps.google.com/?q=44.269425,-121.176708</t>
  </si>
  <si>
    <t>https://maps.google.com/?q=31.913937,-111.882897</t>
  </si>
  <si>
    <t>https://maps.google.com/?q=33.78543,-116.960282</t>
  </si>
  <si>
    <t>https://maps.google.com/?q=29.979509,-81.983637</t>
  </si>
  <si>
    <t>https://maps.google.com/?q=43.964705,-111.682104</t>
  </si>
  <si>
    <t>https://maps.google.com/?q=35.289212,-120.65255</t>
  </si>
  <si>
    <t>https://maps.google.com/?q=34.56415,-87.166693</t>
  </si>
  <si>
    <t>https://maps.google.com/?q=33.193005,-87.525648</t>
  </si>
  <si>
    <t>https://maps.google.com/?q=38.553189,-82.796902</t>
  </si>
  <si>
    <t>https://maps.google.com/?q=44.370758,-71.614771</t>
  </si>
  <si>
    <t>https://maps.google.com/?q=42.666381,-89.029889</t>
  </si>
  <si>
    <t>https://maps.google.com/?q=40.09545,-78.945938</t>
  </si>
  <si>
    <t>https://maps.google.com/?q=46.265485,-114.158686</t>
  </si>
  <si>
    <t>https://maps.google.com/?q=38.410746,-82.295201</t>
  </si>
  <si>
    <t>https://maps.google.com/?q=44.262249,-88.454966</t>
  </si>
  <si>
    <t>https://maps.google.com/?q=42.537277,-113.769864</t>
  </si>
  <si>
    <t>https://maps.google.com/?q=39.792146,-104.969053</t>
  </si>
  <si>
    <t>https://maps.google.com/?q=43.617639,-116.930356</t>
  </si>
  <si>
    <t>https://maps.google.com/?q=44.152822,-81.029631</t>
  </si>
  <si>
    <t>https://maps.google.com/?q=44.815355,-71.882988</t>
  </si>
  <si>
    <t>https://maps.google.com/?q=44.240296,-76.455067</t>
  </si>
  <si>
    <t>https://maps.google.com/?q=42.990439,-81.249224</t>
  </si>
  <si>
    <t>https://maps.google.com/?q=50.042419,-110.675359</t>
  </si>
  <si>
    <t>https://maps.google.com/?q=50.40359,-105.533973</t>
  </si>
  <si>
    <t>https://maps.google.com/?q=44.141945,-72.660858</t>
  </si>
  <si>
    <t>https://maps.google.com/?q=45.447212,-75.659447</t>
  </si>
  <si>
    <t>https://maps.google.com/?q=46.347614,-72.541589</t>
  </si>
  <si>
    <t>https://maps.google.com/?q=42.000708,-76.543582</t>
  </si>
  <si>
    <t>https://maps.google.com/?q=32.828266,-114.390128</t>
  </si>
  <si>
    <t>https://maps.google.com/?q=40.488104,-85.612852</t>
  </si>
  <si>
    <t>https://maps.google.com/?q=34.978203,-81.063997</t>
  </si>
  <si>
    <t>https://maps.google.com/?q=35.012406,-78.887786</t>
  </si>
  <si>
    <t>https://maps.google.com/?q=28.351265,-80.683252</t>
  </si>
  <si>
    <t>https://maps.google.com/?q=33.01535,-96.744431</t>
  </si>
  <si>
    <t>3220 W College Ave</t>
  </si>
  <si>
    <t>2000 E Main</t>
  </si>
  <si>
    <t>5275 Franklin St</t>
  </si>
  <si>
    <t>204 E Idaho Ave</t>
  </si>
  <si>
    <t>ON</t>
  </si>
  <si>
    <t>60 Railroad St</t>
  </si>
  <si>
    <t>CA-2 &amp; Apprentice St</t>
  </si>
  <si>
    <t>580 Clarence St, London</t>
  </si>
  <si>
    <t>580 1 St SE, Medicine Hat</t>
  </si>
  <si>
    <t>AB</t>
  </si>
  <si>
    <t>1215 Main St N, Moose Jaw</t>
  </si>
  <si>
    <t>SK</t>
  </si>
  <si>
    <t>280 Beechwood Ave</t>
  </si>
  <si>
    <t>QC</t>
  </si>
  <si>
    <t>149 Broad St</t>
  </si>
  <si>
    <t>E Imperial Dam Rd, NW of US-95</t>
  </si>
  <si>
    <t>1099 E Molloy Rd</t>
  </si>
  <si>
    <t>Main St and Washington Ave</t>
  </si>
  <si>
    <t>83 Stabe Rd</t>
  </si>
  <si>
    <t>Capitol Ave and Ray Branum Rd</t>
  </si>
  <si>
    <t>1221 McGill Rd, Kamloops</t>
  </si>
  <si>
    <t>BC</t>
  </si>
  <si>
    <t>9 Main St</t>
  </si>
  <si>
    <t>449 E Mountain Dr</t>
  </si>
  <si>
    <t>400 S Sykes Creek Pkwy</t>
  </si>
  <si>
    <t>691 W Lebanon St</t>
  </si>
  <si>
    <t>1420 Waggoner Rd</t>
  </si>
  <si>
    <t>Barstow Rd &amp; Virginia Way</t>
  </si>
  <si>
    <t>550 Franklin St</t>
  </si>
  <si>
    <t>124 S Tuttle Ave</t>
  </si>
  <si>
    <t>4776 Lake Isabella Blvd</t>
  </si>
  <si>
    <t>211 E Main St</t>
  </si>
  <si>
    <t>126 Airport Rd</t>
  </si>
  <si>
    <t>172 Hamilton River Rd</t>
  </si>
  <si>
    <t>NL</t>
  </si>
  <si>
    <t>201 Wills Rd</t>
  </si>
  <si>
    <t>706 Congress Pkwy N</t>
  </si>
  <si>
    <t>54 Legion Rd</t>
  </si>
  <si>
    <t>Old 72</t>
  </si>
  <si>
    <t>99 Fairground Rd</t>
  </si>
  <si>
    <t>155 State Rd S-6-398</t>
  </si>
  <si>
    <t>Ave D and 8th St</t>
  </si>
  <si>
    <t>Park Dr</t>
  </si>
  <si>
    <t>1084 Marietta Hwy</t>
  </si>
  <si>
    <t>645 W 15th St</t>
  </si>
  <si>
    <t>1 Legion Dr</t>
  </si>
  <si>
    <t>903 Moore Dr</t>
  </si>
  <si>
    <t>201 16th Ave</t>
  </si>
  <si>
    <t>24 Evelyn Ave</t>
  </si>
  <si>
    <t>10820 Paw Paw Dr</t>
  </si>
  <si>
    <t>122 N Prairie St</t>
  </si>
  <si>
    <t>402 W Main St</t>
  </si>
  <si>
    <t>55 SE 3rd Ave</t>
  </si>
  <si>
    <t>NW 21st Ave</t>
  </si>
  <si>
    <t>Harbor St and Presidio Ln</t>
  </si>
  <si>
    <t>600 N Hobart St</t>
  </si>
  <si>
    <t>822 SW Highland Ave</t>
  </si>
  <si>
    <t>199 S Ramona Blvd</t>
  </si>
  <si>
    <t>5629 FL-16 #3040</t>
  </si>
  <si>
    <t>310 S Bridge St</t>
  </si>
  <si>
    <t>801 Grand Ave</t>
  </si>
  <si>
    <t>1701 McFarland Blvd E</t>
  </si>
  <si>
    <t>1015 Center Ave</t>
  </si>
  <si>
    <t>359 N Club Rd</t>
  </si>
  <si>
    <t>884 Rose Ave</t>
  </si>
  <si>
    <t>359 N Main St</t>
  </si>
  <si>
    <t>8005 Cleveland Massillon Road</t>
  </si>
  <si>
    <t>950 Soldiers Dr</t>
  </si>
  <si>
    <t>820 S Alabama Ave</t>
  </si>
  <si>
    <t>668 Veterans Pkwy</t>
  </si>
  <si>
    <t>2912 Legion Dr</t>
  </si>
  <si>
    <t>309 N 16th St</t>
  </si>
  <si>
    <t>280 South St</t>
  </si>
  <si>
    <t>Fisher Ave and Wiley Rd</t>
  </si>
  <si>
    <t>1700 Barrington Rd</t>
  </si>
  <si>
    <t>N Dixie Hwy and Circle Dr</t>
  </si>
  <si>
    <t>2350 Sunset Dr</t>
  </si>
  <si>
    <t>11397 Ellsworth Rd</t>
  </si>
  <si>
    <t>9325 Apison Pike Ste 107</t>
  </si>
  <si>
    <t>16 Decker Dr</t>
  </si>
  <si>
    <t>Niagra and Sommers</t>
  </si>
  <si>
    <t>40131 Barker Ave</t>
  </si>
  <si>
    <t>208 NY-69A</t>
  </si>
  <si>
    <t>7725 Refugee Rd</t>
  </si>
  <si>
    <t>650 Old Clairton Rd</t>
  </si>
  <si>
    <t>920 Johnstonville Dr</t>
  </si>
  <si>
    <t>1301 N MacArthur Blvd</t>
  </si>
  <si>
    <t>2660 S Scenic Ave</t>
  </si>
  <si>
    <t>2446 Salisbury Hwy</t>
  </si>
  <si>
    <t>155 E Main St</t>
  </si>
  <si>
    <t>23500 US-160</t>
  </si>
  <si>
    <t>825 Lincoln St</t>
  </si>
  <si>
    <t>Military Drive</t>
  </si>
  <si>
    <t>E Imperial Dam Rd</t>
  </si>
  <si>
    <t>5865 A Rd</t>
  </si>
  <si>
    <t>2459 U.S. 280</t>
  </si>
  <si>
    <t>3300 Airport Rd</t>
  </si>
  <si>
    <t>4000 Parnell Ave</t>
  </si>
  <si>
    <t>1525 N 750 E</t>
  </si>
  <si>
    <t>Bobby L Chain Municipal Airport</t>
  </si>
  <si>
    <t>1605 34th St</t>
  </si>
  <si>
    <t>105 N 6th Ave</t>
  </si>
  <si>
    <t>14567 WI-78</t>
  </si>
  <si>
    <t>Congress Park Ave</t>
  </si>
  <si>
    <t>101 Airport Rd</t>
  </si>
  <si>
    <t>851 Old York Rd</t>
  </si>
  <si>
    <t>30 Block House Island Rd</t>
  </si>
  <si>
    <t>US-21 and SC-116</t>
  </si>
  <si>
    <t>379 N service Rd</t>
  </si>
  <si>
    <t>2429 County Road F</t>
  </si>
  <si>
    <t>3301 Fulton Ave</t>
  </si>
  <si>
    <t>5800 Central Ave</t>
  </si>
  <si>
    <t>22633 N Bowman Ave Ste 1</t>
  </si>
  <si>
    <t>14134 US-84</t>
  </si>
  <si>
    <t>4225 V F W Ln</t>
  </si>
  <si>
    <t>229 Stokes Airport Rd</t>
  </si>
  <si>
    <t>109 2nd Ave NW</t>
  </si>
  <si>
    <t>413 W Mercury Blvd</t>
  </si>
  <si>
    <t>2140 North Skyline Drive</t>
  </si>
  <si>
    <t>8250 202nd St W</t>
  </si>
  <si>
    <t>1100 Airport Rd</t>
  </si>
  <si>
    <t>136 Millpond Pkwy</t>
  </si>
  <si>
    <t>SW 59th St &amp; N City Hall Way</t>
  </si>
  <si>
    <t>1200 Midland Trail</t>
  </si>
  <si>
    <t>1200 Stevenson Rd N</t>
  </si>
  <si>
    <t>9831 4 St</t>
  </si>
  <si>
    <t>6003 Propeller Ln</t>
  </si>
  <si>
    <t>1513 Palmyra St</t>
  </si>
  <si>
    <t>900 Germain St</t>
  </si>
  <si>
    <t>8 Couch Crescent</t>
  </si>
  <si>
    <t>300 SE 2nd St</t>
  </si>
  <si>
    <t>54720 MN-109</t>
  </si>
  <si>
    <t>10501 128th Ave NE</t>
  </si>
  <si>
    <t>TN-28 and Cordell Ln</t>
  </si>
  <si>
    <t>Baldwin Ave and Oak St</t>
  </si>
  <si>
    <t>400 Airport Rd</t>
  </si>
  <si>
    <t>156 W Saginaw St</t>
  </si>
  <si>
    <t>426 Jarales Rd</t>
  </si>
  <si>
    <t>100 Billott Ave</t>
  </si>
  <si>
    <t>9732 Brick Church Rd</t>
  </si>
  <si>
    <t>215 N National Rd</t>
  </si>
  <si>
    <t>Ruffner Ave &amp; E 2nd St</t>
  </si>
  <si>
    <t>151 Airport Rd</t>
  </si>
  <si>
    <t>240 Water St W</t>
  </si>
  <si>
    <t>490 Ontario St</t>
  </si>
  <si>
    <t>1480 S Main St</t>
  </si>
  <si>
    <t>835 S Bay Rd</t>
  </si>
  <si>
    <t>2890 Davis Dr</t>
  </si>
  <si>
    <t>100 Gilmore Rd</t>
  </si>
  <si>
    <t>1914 W Capital Ave</t>
  </si>
  <si>
    <t>410 E Stone St</t>
  </si>
  <si>
    <t>1125 W Park Dr</t>
  </si>
  <si>
    <t>1269 Ottawa Beach Rd</t>
  </si>
  <si>
    <t>3606 Wildwood Ave</t>
  </si>
  <si>
    <t>4141 Medulla Rd</t>
  </si>
  <si>
    <t>31 S 100 W</t>
  </si>
  <si>
    <t>400 E 3rd St</t>
  </si>
  <si>
    <t>66285 Airport Rd</t>
  </si>
  <si>
    <t>1245 Wall St</t>
  </si>
  <si>
    <t>1031 N Main St</t>
  </si>
  <si>
    <t>711 Fairground Rd</t>
  </si>
  <si>
    <t>2017 Bypass Rd</t>
  </si>
  <si>
    <t>Park St and 1st Ave</t>
  </si>
  <si>
    <t>3020 Northwest Blvd</t>
  </si>
  <si>
    <t>1018 W Spring St</t>
  </si>
  <si>
    <t>Main and Heritage St</t>
  </si>
  <si>
    <t>76 Main St</t>
  </si>
  <si>
    <t>840 Airport Dr</t>
  </si>
  <si>
    <t>29224 Evergreen Dr</t>
  </si>
  <si>
    <t>Armor</t>
  </si>
  <si>
    <t>Rotary Wing</t>
  </si>
  <si>
    <t>Fixed Wing</t>
  </si>
  <si>
    <t>T</t>
  </si>
  <si>
    <t>https://maps.google.com/?q=35.26855,-116.07033</t>
  </si>
  <si>
    <t>https://maps.google.com/?q=30.477409,-90.036279</t>
  </si>
  <si>
    <t>https://maps.google.com/?q=39.778476,-84.107308</t>
  </si>
  <si>
    <t>https://maps.google.com/?q=41.107969,-101.717337</t>
  </si>
  <si>
    <t>https://maps.google.com/?q=36.877656,-107.841341</t>
  </si>
  <si>
    <t>https://maps.google.com/?q=32.721369,-96.168052</t>
  </si>
  <si>
    <t>https://maps.google.com/?q=40.562429,-89.630486</t>
  </si>
  <si>
    <t>https://maps.google.com/?q=32.786139,-96.788396</t>
  </si>
  <si>
    <t>https://maps.google.com/?q=42.594876,-87.821031</t>
  </si>
  <si>
    <t>https://maps.google.com/?q=40.51108,-78.396412</t>
  </si>
  <si>
    <t>https://maps.google.com/?q=30.485274,-84.162553</t>
  </si>
  <si>
    <t>https://maps.google.com/?q=47.473121,-115.925662</t>
  </si>
  <si>
    <t>https://maps.google.com/?q=43.438511,-94.817021</t>
  </si>
  <si>
    <t>https://maps.google.com/?q=33.213009,-87.545558</t>
  </si>
  <si>
    <t>https://maps.google.com/?q=39.088166,-84.526444</t>
  </si>
  <si>
    <t>https://maps.google.com/?q=39.588635,-84.338123</t>
  </si>
  <si>
    <t>https://maps.google.com/?q=38.773419,-75.228796</t>
  </si>
  <si>
    <t>https://maps.google.com/?q=30.340644,-87.103092</t>
  </si>
  <si>
    <t>https://maps.google.com/?q=38.960192,-89.76478</t>
  </si>
  <si>
    <t>https://maps.google.com/?q=32.898052,-96.30008</t>
  </si>
  <si>
    <t>https://maps.google.com/?q=38.664555,-80.709122</t>
  </si>
  <si>
    <t>https://maps.google.com/?q=42.996586,-78.526292</t>
  </si>
  <si>
    <t>https://maps.google.com/?q=38.516171,-98.159044</t>
  </si>
  <si>
    <t>https://maps.google.com/?q=43.026266,-124.414924</t>
  </si>
  <si>
    <t>https://maps.google.com/?q=44.085514,-71.684163</t>
  </si>
  <si>
    <t>https://maps.google.com/?q=37.646786,-115.745728</t>
  </si>
  <si>
    <t>https://maps.google.com/?q=35.301251,-83.11013</t>
  </si>
  <si>
    <t>https://maps.google.com/?q=40.18613,-79.46297</t>
  </si>
  <si>
    <t>https://maps.google.com/?q=45.725648,-73.687371</t>
  </si>
  <si>
    <t>https://maps.google.com/?q=40.696143,-80.010345</t>
  </si>
  <si>
    <t>https://maps.google.com/?q=27.962162,-82.504673</t>
  </si>
  <si>
    <t>https://maps.google.com/?q=36.115668,-97.032231</t>
  </si>
  <si>
    <t>https://maps.google.com/?q=43.983185,-78.291283</t>
  </si>
  <si>
    <t>https://maps.google.com/?q=40.312611,-74.605627</t>
  </si>
  <si>
    <t>https://maps.google.com/?q=38.960781,-89.764566</t>
  </si>
  <si>
    <t>https://maps.google.com/?q=36.261198,-90.971057</t>
  </si>
  <si>
    <t>https://maps.google.com/?q=33.831518,-116.534794</t>
  </si>
  <si>
    <t>https://maps.google.com/?q=36.084783,-79.805756</t>
  </si>
  <si>
    <t>https://maps.google.com/?q=37.728605,-79.357631</t>
  </si>
  <si>
    <t>https://maps.google.com/?q=42.124019,-73.354205</t>
  </si>
  <si>
    <t>https://maps.google.com/?q=43.76526,-103.604571</t>
  </si>
  <si>
    <t>https://maps.google.com/?q=28.370966,-81.522194</t>
  </si>
  <si>
    <t>https://maps.google.com/?q=46.85149,-96.86125</t>
  </si>
  <si>
    <t>https://maps.google.com/?q=43.503764,-65.734135</t>
  </si>
  <si>
    <t>https://maps.google.com/?q=43.628995,-72.975879</t>
  </si>
  <si>
    <t>https://maps.google.com/?q=43.089157,-79.108274</t>
  </si>
  <si>
    <t>https://maps.google.com/?q=24.561433,-81.800308</t>
  </si>
  <si>
    <t>https://maps.google.com/?q=53.013829,-108.935216</t>
  </si>
  <si>
    <t>https://maps.google.com/?q=42.350505,-83.084211</t>
  </si>
  <si>
    <t>https://maps.google.com/?q=30.131852,-98.013682</t>
  </si>
  <si>
    <t>https://maps.google.com/?q=32.175559,-104.376983</t>
  </si>
  <si>
    <t>https://maps.google.com/?q=39.480721,-106.046729</t>
  </si>
  <si>
    <t>https://maps.google.com/?q=39.091922,-94.584565</t>
  </si>
  <si>
    <t>https://maps.google.com/?q=41.48059,-91.576578</t>
  </si>
  <si>
    <t>https://maps.google.com/?q=50.405997,-113.256048</t>
  </si>
  <si>
    <t>https://maps.google.com/?q=36.582785,-95.651647</t>
  </si>
  <si>
    <t>Sleep Required</t>
  </si>
  <si>
    <t>Meal Points</t>
  </si>
  <si>
    <t>Naval</t>
  </si>
  <si>
    <t>C</t>
  </si>
  <si>
    <t>Call For Fire</t>
  </si>
  <si>
    <t>Sleep Bonus</t>
  </si>
  <si>
    <t>Meal Bonus</t>
  </si>
  <si>
    <t>Alien Requirement</t>
  </si>
  <si>
    <t>Equipment Points</t>
  </si>
  <si>
    <t>Alien Points</t>
  </si>
  <si>
    <t>Description</t>
  </si>
  <si>
    <t>Equipment Type</t>
  </si>
  <si>
    <t>Call for Fire Card</t>
  </si>
  <si>
    <t>LEG A SCORE HELPER</t>
  </si>
  <si>
    <t>Meal Bonus Points</t>
  </si>
  <si>
    <t>TOTAL POINTS</t>
  </si>
  <si>
    <t>Fire Support</t>
  </si>
  <si>
    <t>hit pts</t>
  </si>
  <si>
    <t>Battle T</t>
  </si>
  <si>
    <t>Battle R</t>
  </si>
  <si>
    <t>Battle F</t>
  </si>
  <si>
    <t>Battle W/L</t>
  </si>
  <si>
    <t>Rotary</t>
  </si>
  <si>
    <t>TBBBB</t>
  </si>
  <si>
    <t>FTTTT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</si>
</sst>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m/d/yy\ h:mm;@"/>
  </numFmts>
  <fonts count="1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20"/>
      <color theme="1"/>
      <name val="Stencil"/>
      <family val="5"/>
    </font>
    <font>
      <b/>
      <sz val="18"/>
      <color theme="1"/>
      <name val="Stencil"/>
      <family val="5"/>
    </font>
    <font>
      <b/>
      <sz val="22"/>
      <color theme="1"/>
      <name val="Stencil"/>
      <family val="5"/>
    </font>
    <font>
      <sz val="22"/>
      <color theme="1"/>
      <name val="Stencil"/>
      <family val="5"/>
    </font>
    <font>
      <sz val="10"/>
      <color theme="1"/>
      <name val="Stencil"/>
      <family val="5"/>
    </font>
    <font>
      <sz val="12"/>
      <color theme="1"/>
      <name val="Stencil"/>
      <family val="5"/>
    </font>
    <font>
      <b/>
      <sz val="12"/>
      <color rgb="FF6B8E23"/>
      <name val="Stencil"/>
      <family val="5"/>
    </font>
    <font>
      <sz val="10"/>
      <color theme="1"/>
      <name val="Aptos Narrow"/>
      <family val="2"/>
      <scheme val="minor"/>
    </font>
    <font>
      <sz val="11"/>
      <color theme="1"/>
      <name val="Arial Black"/>
      <family val="2"/>
    </font>
    <font>
      <sz val="10"/>
      <color rgb="FFFF000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"/>
      <family val="2"/>
    </font>
    <font>
      <u/>
      <sz val="10"/>
      <color theme="10"/>
      <name val="Aptos Narrow"/>
      <family val="2"/>
      <scheme val="minor"/>
    </font>
    <font>
      <sz val="10"/>
      <color theme="1"/>
      <name val="Aptos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F9FEB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B8E23"/>
        <bgColor indexed="64"/>
      </patternFill>
    </fill>
    <fill>
      <patternFill patternType="solid">
        <fgColor rgb="FFFFE6BB"/>
        <bgColor indexed="64"/>
      </patternFill>
    </fill>
    <fill>
      <patternFill patternType="solid">
        <fgColor rgb="FFD4AE86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3" borderId="0" xfId="0" applyFill="1"/>
    <xf numFmtId="165" fontId="0" fillId="0" borderId="0" xfId="0" applyNumberFormat="1"/>
    <xf numFmtId="22" fontId="2" fillId="0" borderId="0" xfId="0" applyNumberFormat="1" applyFont="1"/>
    <xf numFmtId="165" fontId="2" fillId="0" borderId="0" xfId="0" applyNumberFormat="1" applyFont="1"/>
    <xf numFmtId="22" fontId="0" fillId="4" borderId="0" xfId="0" applyNumberFormat="1" applyFill="1"/>
    <xf numFmtId="22" fontId="2" fillId="4" borderId="0" xfId="0" applyNumberFormat="1" applyFont="1" applyFill="1"/>
    <xf numFmtId="0" fontId="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2" fillId="2" borderId="0" xfId="0" applyFont="1" applyFill="1"/>
    <xf numFmtId="164" fontId="12" fillId="2" borderId="0" xfId="0" applyNumberFormat="1" applyFont="1" applyFill="1"/>
    <xf numFmtId="0" fontId="17" fillId="2" borderId="0" xfId="1" applyFont="1" applyFill="1"/>
    <xf numFmtId="0" fontId="12" fillId="2" borderId="0" xfId="0" applyFont="1" applyFill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2" fillId="5" borderId="0" xfId="0" applyFont="1" applyFill="1"/>
    <xf numFmtId="0" fontId="12" fillId="5" borderId="0" xfId="0" applyFont="1" applyFill="1" applyAlignment="1">
      <alignment horizontal="center"/>
    </xf>
    <xf numFmtId="0" fontId="12" fillId="6" borderId="0" xfId="0" applyFont="1" applyFill="1"/>
    <xf numFmtId="0" fontId="12" fillId="6" borderId="0" xfId="0" applyFont="1" applyFill="1" applyAlignment="1">
      <alignment horizontal="center"/>
    </xf>
    <xf numFmtId="0" fontId="12" fillId="7" borderId="0" xfId="0" applyFont="1" applyFill="1"/>
    <xf numFmtId="0" fontId="12" fillId="7" borderId="0" xfId="0" applyFont="1" applyFill="1" applyAlignment="1">
      <alignment horizontal="center"/>
    </xf>
    <xf numFmtId="0" fontId="12" fillId="8" borderId="0" xfId="0" applyFont="1" applyFill="1"/>
    <xf numFmtId="0" fontId="12" fillId="8" borderId="0" xfId="0" applyFont="1" applyFill="1" applyAlignment="1">
      <alignment horizontal="center"/>
    </xf>
    <xf numFmtId="0" fontId="0" fillId="13" borderId="0" xfId="0" applyFill="1" applyProtection="1">
      <protection hidden="1"/>
    </xf>
    <xf numFmtId="0" fontId="0" fillId="0" borderId="0" xfId="0" applyProtection="1">
      <protection hidden="1"/>
    </xf>
    <xf numFmtId="0" fontId="9" fillId="11" borderId="2" xfId="0" applyFont="1" applyFill="1" applyBorder="1" applyAlignment="1" applyProtection="1">
      <alignment horizontal="center"/>
      <protection hidden="1"/>
    </xf>
    <xf numFmtId="0" fontId="11" fillId="11" borderId="0" xfId="0" applyFont="1" applyFill="1" applyAlignment="1" applyProtection="1">
      <alignment horizontal="center"/>
      <protection hidden="1"/>
    </xf>
    <xf numFmtId="0" fontId="12" fillId="12" borderId="2" xfId="0" applyFont="1" applyFill="1" applyBorder="1" applyAlignment="1" applyProtection="1">
      <alignment vertical="center"/>
      <protection hidden="1"/>
    </xf>
    <xf numFmtId="0" fontId="0" fillId="12" borderId="2" xfId="0" applyFill="1" applyBorder="1" applyAlignment="1" applyProtection="1">
      <alignment vertical="center"/>
      <protection hidden="1"/>
    </xf>
    <xf numFmtId="0" fontId="13" fillId="12" borderId="2" xfId="0" applyFont="1" applyFill="1" applyBorder="1" applyAlignment="1" applyProtection="1">
      <alignment horizontal="center" vertical="center"/>
      <protection hidden="1"/>
    </xf>
    <xf numFmtId="0" fontId="15" fillId="13" borderId="2" xfId="0" applyFont="1" applyFill="1" applyBorder="1" applyAlignment="1" applyProtection="1">
      <alignment horizontal="center"/>
      <protection hidden="1"/>
    </xf>
    <xf numFmtId="0" fontId="0" fillId="14" borderId="0" xfId="0" applyFill="1" applyProtection="1">
      <protection hidden="1"/>
    </xf>
    <xf numFmtId="0" fontId="10" fillId="10" borderId="2" xfId="0" applyFont="1" applyFill="1" applyBorder="1" applyAlignment="1" applyProtection="1">
      <alignment horizontal="center"/>
      <protection locked="0"/>
    </xf>
    <xf numFmtId="0" fontId="5" fillId="12" borderId="0" xfId="0" applyFont="1" applyFill="1" applyAlignment="1" applyProtection="1">
      <alignment horizontal="right" vertical="center"/>
      <protection hidden="1"/>
    </xf>
    <xf numFmtId="0" fontId="8" fillId="12" borderId="0" xfId="0" applyFont="1" applyFill="1" applyAlignment="1" applyProtection="1">
      <alignment horizontal="right" vertical="center"/>
      <protection hidden="1"/>
    </xf>
    <xf numFmtId="0" fontId="14" fillId="12" borderId="0" xfId="0" applyFont="1" applyFill="1" applyAlignment="1" applyProtection="1">
      <alignment horizontal="center" wrapText="1"/>
      <protection hidden="1"/>
    </xf>
    <xf numFmtId="0" fontId="4" fillId="12" borderId="0" xfId="0" applyFont="1" applyFill="1" applyAlignment="1" applyProtection="1">
      <alignment horizontal="center" vertical="center" wrapText="1"/>
      <protection hidden="1"/>
    </xf>
    <xf numFmtId="0" fontId="6" fillId="11" borderId="0" xfId="0" applyFont="1" applyFill="1" applyAlignment="1" applyProtection="1">
      <alignment horizontal="left" vertical="center"/>
      <protection hidden="1"/>
    </xf>
    <xf numFmtId="0" fontId="7" fillId="11" borderId="0" xfId="0" applyFont="1" applyFill="1" applyAlignment="1" applyProtection="1">
      <alignment horizontal="left" vertical="center"/>
      <protection hidden="1"/>
    </xf>
    <xf numFmtId="0" fontId="0" fillId="11" borderId="0" xfId="0" applyFill="1" applyAlignment="1" applyProtection="1">
      <alignment horizontal="center"/>
      <protection hidden="1"/>
    </xf>
    <xf numFmtId="0" fontId="8" fillId="9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13">
    <dxf>
      <fill>
        <patternFill>
          <bgColor theme="7" tint="0.59996337778862885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0E68C"/>
      <color rgb="FFC3B091"/>
      <color rgb="FFD4AE86"/>
      <color rgb="FFFFE6BB"/>
      <color rgb="FF6B8E23"/>
      <color rgb="FFF9FEBE"/>
      <color rgb="FFFF9797"/>
      <color rgb="FFFF0000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3</xdr:row>
      <xdr:rowOff>28575</xdr:rowOff>
    </xdr:from>
    <xdr:to>
      <xdr:col>2</xdr:col>
      <xdr:colOff>781050</xdr:colOff>
      <xdr:row>8</xdr:row>
      <xdr:rowOff>0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BB06FC35-A039-A819-889C-D86FCB622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571500"/>
          <a:ext cx="16192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7E5A2-3EF0-4D1F-A20D-361441F6905E}">
  <dimension ref="A1:J107"/>
  <sheetViews>
    <sheetView workbookViewId="0">
      <selection activeCell="C11" sqref="C11"/>
    </sheetView>
  </sheetViews>
  <sheetFormatPr defaultRowHeight="15" x14ac:dyDescent="0.25"/>
  <cols>
    <col min="1" max="1" width="9.140625" style="30"/>
    <col min="2" max="2" width="13.85546875" style="30" customWidth="1"/>
    <col min="3" max="3" width="20.140625" style="30" customWidth="1"/>
    <col min="4" max="4" width="38.140625" style="30" customWidth="1"/>
    <col min="5" max="5" width="15.7109375" style="30" customWidth="1"/>
    <col min="6" max="6" width="20.28515625" style="30" customWidth="1"/>
    <col min="7" max="7" width="19.140625" style="30" customWidth="1"/>
    <col min="8" max="8" width="14.5703125" style="30" customWidth="1"/>
    <col min="9" max="9" width="13" style="30" customWidth="1"/>
    <col min="10" max="16384" width="9.140625" style="30"/>
  </cols>
  <sheetData>
    <row r="1" spans="1:10" ht="14.45" customHeight="1" x14ac:dyDescent="0.25">
      <c r="A1" s="46" t="s">
        <v>1438</v>
      </c>
      <c r="B1" s="46"/>
      <c r="C1" s="46"/>
      <c r="D1" s="43" t="s">
        <v>1433</v>
      </c>
      <c r="E1" s="39">
        <f>'Scorer(A)'!X8</f>
        <v>0</v>
      </c>
      <c r="F1" s="29"/>
      <c r="G1" s="29"/>
      <c r="H1" s="29"/>
      <c r="I1" s="29"/>
      <c r="J1" s="29"/>
    </row>
    <row r="2" spans="1:10" ht="14.45" customHeight="1" x14ac:dyDescent="0.25">
      <c r="A2" s="46"/>
      <c r="B2" s="46"/>
      <c r="C2" s="46"/>
      <c r="D2" s="43"/>
      <c r="E2" s="39"/>
      <c r="F2" s="29"/>
      <c r="G2" s="29"/>
      <c r="H2" s="29"/>
      <c r="I2" s="29"/>
      <c r="J2" s="29"/>
    </row>
    <row r="3" spans="1:10" ht="14.45" customHeight="1" x14ac:dyDescent="0.25">
      <c r="A3" s="46"/>
      <c r="B3" s="46"/>
      <c r="C3" s="46"/>
      <c r="D3" s="43" t="s">
        <v>1434</v>
      </c>
      <c r="E3" s="39">
        <f>'Scorer(A)'!Y8</f>
        <v>0</v>
      </c>
      <c r="F3" s="41" t="str">
        <f>IF(E3&lt;5000,"You have not yet met the minimum number of alien points required to be a finisher of this leg","")</f>
        <v>You have not yet met the minimum number of alien points required to be a finisher of this leg</v>
      </c>
      <c r="G3" s="41"/>
      <c r="H3" s="29"/>
      <c r="I3" s="29"/>
      <c r="J3" s="29"/>
    </row>
    <row r="4" spans="1:10" ht="14.45" customHeight="1" x14ac:dyDescent="0.25">
      <c r="A4" s="45"/>
      <c r="B4" s="45"/>
      <c r="C4" s="45"/>
      <c r="D4" s="43"/>
      <c r="E4" s="39"/>
      <c r="F4" s="41"/>
      <c r="G4" s="41"/>
      <c r="H4" s="29"/>
      <c r="I4" s="29"/>
      <c r="J4" s="29"/>
    </row>
    <row r="5" spans="1:10" ht="14.45" customHeight="1" x14ac:dyDescent="0.25">
      <c r="A5" s="45"/>
      <c r="B5" s="45"/>
      <c r="C5" s="45"/>
      <c r="D5" s="43" t="s">
        <v>1439</v>
      </c>
      <c r="E5" s="39">
        <f>'Scorer(A)'!W8</f>
        <v>0</v>
      </c>
      <c r="F5" s="42" t="str">
        <f>IF('Scorer(A)'!K4&lt;3,"You must complete all three required rest bonuses to be a finisher of this leg","")</f>
        <v>You must complete all three required rest bonuses to be a finisher of this leg</v>
      </c>
      <c r="G5" s="42"/>
      <c r="H5" s="29"/>
      <c r="I5" s="29"/>
      <c r="J5" s="29"/>
    </row>
    <row r="6" spans="1:10" ht="14.45" customHeight="1" x14ac:dyDescent="0.25">
      <c r="A6" s="45"/>
      <c r="B6" s="45"/>
      <c r="C6" s="45"/>
      <c r="D6" s="43"/>
      <c r="E6" s="39"/>
      <c r="F6" s="42"/>
      <c r="G6" s="42"/>
      <c r="H6" s="29"/>
      <c r="I6" s="29"/>
      <c r="J6" s="29"/>
    </row>
    <row r="7" spans="1:10" ht="14.45" customHeight="1" x14ac:dyDescent="0.25">
      <c r="A7" s="45"/>
      <c r="B7" s="45"/>
      <c r="C7" s="45"/>
      <c r="D7" s="44" t="s">
        <v>1440</v>
      </c>
      <c r="E7" s="40">
        <f>'Scorer(A)'!Z8</f>
        <v>0</v>
      </c>
      <c r="F7" s="29"/>
      <c r="G7" s="29"/>
      <c r="H7" s="29"/>
      <c r="I7" s="29"/>
      <c r="J7" s="29"/>
    </row>
    <row r="8" spans="1:10" ht="14.45" customHeight="1" x14ac:dyDescent="0.25">
      <c r="A8" s="45"/>
      <c r="B8" s="45"/>
      <c r="C8" s="45"/>
      <c r="D8" s="44"/>
      <c r="E8" s="40"/>
      <c r="F8" s="29"/>
      <c r="G8" s="29"/>
      <c r="H8" s="29"/>
      <c r="I8" s="29"/>
      <c r="J8" s="29"/>
    </row>
    <row r="9" spans="1:10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</row>
    <row r="10" spans="1:10" x14ac:dyDescent="0.25">
      <c r="A10" s="29"/>
      <c r="B10" s="31" t="s">
        <v>907</v>
      </c>
      <c r="C10" s="31" t="s">
        <v>1436</v>
      </c>
      <c r="D10" s="31" t="s">
        <v>1435</v>
      </c>
      <c r="E10" s="31" t="s">
        <v>923</v>
      </c>
      <c r="F10" s="31" t="s">
        <v>1432</v>
      </c>
      <c r="G10" s="31" t="s">
        <v>1433</v>
      </c>
      <c r="H10" s="31" t="s">
        <v>1434</v>
      </c>
      <c r="I10" s="31" t="s">
        <v>1426</v>
      </c>
      <c r="J10" s="31" t="s">
        <v>1442</v>
      </c>
    </row>
    <row r="11" spans="1:10" ht="18.75" x14ac:dyDescent="0.25">
      <c r="A11" s="32">
        <v>1</v>
      </c>
      <c r="B11" s="38"/>
      <c r="C11" s="33" t="str">
        <f>_xlfn.IFNA(IF(VLOOKUP('Scorer(A)'!$D11,'Scorer(A)'!$A$122:$P$416,2,FALSE)=0,"",VLOOKUP('Scorer(A)'!$D11,'Scorer(A)'!$A$122:$P$416,2,FALSE)),"")</f>
        <v/>
      </c>
      <c r="D11" s="34" t="str">
        <f>_xlfn.IFNA(VLOOKUP('Scorer(A)'!$D11,'Scorer(A)'!$A$122:$P$416,3,FALSE),"")</f>
        <v/>
      </c>
      <c r="E11" s="34" t="str">
        <f>_xlfn.IFNA(VLOOKUP('Scorer(A)'!$D11,'Scorer(A)'!$A$122:$Q$416,17,FALSE),"")</f>
        <v/>
      </c>
      <c r="F11" s="35" t="str">
        <f>IF(J11="Duplicate","",IF(LEFT(B11,1)="A","("&amp;'Scorer(A)'!L11&amp;","&amp;'Scorer(A)'!M11&amp;","&amp;'Scorer(A)'!N11&amp;")",""))</f>
        <v/>
      </c>
      <c r="G11" s="35" t="str">
        <f>IF(OR(LEFT(B11,1)="A",LEFT(B11,1)="M",LEFT(B11,1)="Z",B11=""),"",'Scorer(A)'!X11)</f>
        <v/>
      </c>
      <c r="H11" s="35" t="str">
        <f>IF(LEFT(B11,1)="A",'Scorer(A)'!Y11,"")</f>
        <v/>
      </c>
      <c r="I11" s="35" t="str">
        <f>IF(LEFT(B11,1)="M",10000,"")</f>
        <v/>
      </c>
      <c r="J11" s="36" t="str">
        <f>IF(B11="","",IF(COUNTIF($B$11:B31,B31)&gt;1,"Duplicate","("&amp;'Scorer(A)'!R11&amp;","&amp;'Scorer(A)'!S11&amp;","&amp;'Scorer(A)'!T11&amp;")"))</f>
        <v/>
      </c>
    </row>
    <row r="12" spans="1:10" ht="18.75" x14ac:dyDescent="0.25">
      <c r="A12" s="32">
        <v>2</v>
      </c>
      <c r="B12" s="38"/>
      <c r="C12" s="33" t="str">
        <f>_xlfn.IFNA(IF(VLOOKUP('Scorer(A)'!$D12,'Scorer(A)'!$A$122:$P$416,2,FALSE)=0,"",VLOOKUP('Scorer(A)'!$D12,'Scorer(A)'!$A$122:$P$416,2,FALSE)),"")</f>
        <v/>
      </c>
      <c r="D12" s="34" t="str">
        <f>_xlfn.IFNA(VLOOKUP('Scorer(A)'!$D12,'Scorer(A)'!$A$122:$P$416,3,FALSE),"")</f>
        <v/>
      </c>
      <c r="E12" s="34" t="str">
        <f>_xlfn.IFNA(VLOOKUP('Scorer(A)'!$D12,'Scorer(A)'!$A$122:$Q$416,17,FALSE),"")</f>
        <v/>
      </c>
      <c r="F12" s="35" t="str">
        <f>IF(J12="Duplicate","",IF(LEFT(B12,1)="A","("&amp;'Scorer(A)'!L12&amp;","&amp;'Scorer(A)'!M12&amp;","&amp;'Scorer(A)'!N12&amp;")",""))</f>
        <v/>
      </c>
      <c r="G12" s="35" t="str">
        <f>IF(OR(LEFT(B12,1)="A",LEFT(B12,1)="M",LEFT(B12,1)="Z",B12=""),"",'Scorer(A)'!X12)</f>
        <v/>
      </c>
      <c r="H12" s="35" t="str">
        <f>IF(LEFT(B12,1)="A",'Scorer(A)'!Y12,"")</f>
        <v/>
      </c>
      <c r="I12" s="35" t="str">
        <f t="shared" ref="I12:I75" si="0">IF(LEFT(B12,1)="M",10000,"")</f>
        <v/>
      </c>
      <c r="J12" s="36" t="str">
        <f>IF(B12="","",IF(COUNTIF($B$11:B32,B32)&gt;1,"Duplicate","("&amp;'Scorer(A)'!R12&amp;","&amp;'Scorer(A)'!S12&amp;","&amp;'Scorer(A)'!T12&amp;")"))</f>
        <v/>
      </c>
    </row>
    <row r="13" spans="1:10" ht="18.75" x14ac:dyDescent="0.25">
      <c r="A13" s="32">
        <v>3</v>
      </c>
      <c r="B13" s="38"/>
      <c r="C13" s="33" t="str">
        <f>_xlfn.IFNA(IF(VLOOKUP('Scorer(A)'!$D13,'Scorer(A)'!$A$122:$P$416,2,FALSE)=0,"",VLOOKUP('Scorer(A)'!$D13,'Scorer(A)'!$A$122:$P$416,2,FALSE)),"")</f>
        <v/>
      </c>
      <c r="D13" s="34" t="str">
        <f>_xlfn.IFNA(VLOOKUP('Scorer(A)'!$D13,'Scorer(A)'!$A$122:$P$416,3,FALSE),"")</f>
        <v/>
      </c>
      <c r="E13" s="34" t="str">
        <f>_xlfn.IFNA(VLOOKUP('Scorer(A)'!$D13,'Scorer(A)'!$A$122:$Q$416,17,FALSE),"")</f>
        <v/>
      </c>
      <c r="F13" s="35" t="str">
        <f>IF(J13="Duplicate","",IF(LEFT(B13,1)="A","("&amp;'Scorer(A)'!L13&amp;","&amp;'Scorer(A)'!M13&amp;","&amp;'Scorer(A)'!N13&amp;")",""))</f>
        <v/>
      </c>
      <c r="G13" s="35" t="str">
        <f>IF(OR(LEFT(B13,1)="A",LEFT(B13,1)="M",LEFT(B13,1)="Z",B13=""),"",'Scorer(A)'!X13)</f>
        <v/>
      </c>
      <c r="H13" s="35" t="str">
        <f>IF(LEFT(B13,1)="A",'Scorer(A)'!Y13,"")</f>
        <v/>
      </c>
      <c r="I13" s="35" t="str">
        <f t="shared" si="0"/>
        <v/>
      </c>
      <c r="J13" s="36" t="str">
        <f>IF(B13="","",IF(COUNTIF($B$11:B33,B33)&gt;1,"Duplicate","("&amp;'Scorer(A)'!R13&amp;","&amp;'Scorer(A)'!S13&amp;","&amp;'Scorer(A)'!T13&amp;")"))</f>
        <v/>
      </c>
    </row>
    <row r="14" spans="1:10" ht="18.75" x14ac:dyDescent="0.25">
      <c r="A14" s="32">
        <v>4</v>
      </c>
      <c r="B14" s="38"/>
      <c r="C14" s="33" t="str">
        <f>_xlfn.IFNA(IF(VLOOKUP('Scorer(A)'!$D14,'Scorer(A)'!$A$122:$P$416,2,FALSE)=0,"",VLOOKUP('Scorer(A)'!$D14,'Scorer(A)'!$A$122:$P$416,2,FALSE)),"")</f>
        <v/>
      </c>
      <c r="D14" s="34" t="str">
        <f>_xlfn.IFNA(VLOOKUP('Scorer(A)'!$D14,'Scorer(A)'!$A$122:$P$416,3,FALSE),"")</f>
        <v/>
      </c>
      <c r="E14" s="34" t="str">
        <f>_xlfn.IFNA(VLOOKUP('Scorer(A)'!$D14,'Scorer(A)'!$A$122:$Q$416,17,FALSE),"")</f>
        <v/>
      </c>
      <c r="F14" s="35" t="str">
        <f>IF(J14="Duplicate","",IF(LEFT(B14,1)="A","("&amp;'Scorer(A)'!L14&amp;","&amp;'Scorer(A)'!M14&amp;","&amp;'Scorer(A)'!N14&amp;")",""))</f>
        <v/>
      </c>
      <c r="G14" s="35" t="str">
        <f>IF(OR(LEFT(B14,1)="A",LEFT(B14,1)="M",LEFT(B14,1)="Z",B14=""),"",'Scorer(A)'!X14)</f>
        <v/>
      </c>
      <c r="H14" s="35" t="str">
        <f>IF(LEFT(B14,1)="A",'Scorer(A)'!Y14,"")</f>
        <v/>
      </c>
      <c r="I14" s="35" t="str">
        <f t="shared" si="0"/>
        <v/>
      </c>
      <c r="J14" s="36" t="str">
        <f>IF(B14="","",IF(COUNTIF($B$11:B34,B34)&gt;1,"Duplicate","("&amp;'Scorer(A)'!R14&amp;","&amp;'Scorer(A)'!S14&amp;","&amp;'Scorer(A)'!T14&amp;")"))</f>
        <v/>
      </c>
    </row>
    <row r="15" spans="1:10" ht="18.75" x14ac:dyDescent="0.25">
      <c r="A15" s="32">
        <v>5</v>
      </c>
      <c r="B15" s="38"/>
      <c r="C15" s="33" t="str">
        <f>_xlfn.IFNA(IF(VLOOKUP('Scorer(A)'!$D15,'Scorer(A)'!$A$122:$P$416,2,FALSE)=0,"",VLOOKUP('Scorer(A)'!$D15,'Scorer(A)'!$A$122:$P$416,2,FALSE)),"")</f>
        <v/>
      </c>
      <c r="D15" s="34" t="str">
        <f>_xlfn.IFNA(VLOOKUP('Scorer(A)'!$D15,'Scorer(A)'!$A$122:$P$416,3,FALSE),"")</f>
        <v/>
      </c>
      <c r="E15" s="34" t="str">
        <f>_xlfn.IFNA(VLOOKUP('Scorer(A)'!$D15,'Scorer(A)'!$A$122:$Q$416,17,FALSE),"")</f>
        <v/>
      </c>
      <c r="F15" s="35" t="str">
        <f>IF(J15="Duplicate","",IF(LEFT(B15,1)="A","("&amp;'Scorer(A)'!L15&amp;","&amp;'Scorer(A)'!M15&amp;","&amp;'Scorer(A)'!N15&amp;")",""))</f>
        <v/>
      </c>
      <c r="G15" s="35" t="str">
        <f>IF(OR(LEFT(B15,1)="A",LEFT(B15,1)="M",LEFT(B15,1)="Z",B15=""),"",'Scorer(A)'!X15)</f>
        <v/>
      </c>
      <c r="H15" s="35" t="str">
        <f>IF(LEFT(B15,1)="A",'Scorer(A)'!Y15,"")</f>
        <v/>
      </c>
      <c r="I15" s="35" t="str">
        <f t="shared" si="0"/>
        <v/>
      </c>
      <c r="J15" s="36" t="str">
        <f>IF(B15="","",IF(COUNTIF($B$11:B35,B35)&gt;1,"Duplicate","("&amp;'Scorer(A)'!R15&amp;","&amp;'Scorer(A)'!S15&amp;","&amp;'Scorer(A)'!T15&amp;")"))</f>
        <v/>
      </c>
    </row>
    <row r="16" spans="1:10" ht="18.75" x14ac:dyDescent="0.25">
      <c r="A16" s="32">
        <v>6</v>
      </c>
      <c r="B16" s="38"/>
      <c r="C16" s="33" t="str">
        <f>_xlfn.IFNA(IF(VLOOKUP('Scorer(A)'!$D16,'Scorer(A)'!$A$122:$P$416,2,FALSE)=0,"",VLOOKUP('Scorer(A)'!$D16,'Scorer(A)'!$A$122:$P$416,2,FALSE)),"")</f>
        <v/>
      </c>
      <c r="D16" s="34" t="str">
        <f>_xlfn.IFNA(VLOOKUP('Scorer(A)'!$D16,'Scorer(A)'!$A$122:$P$416,3,FALSE),"")</f>
        <v/>
      </c>
      <c r="E16" s="34" t="str">
        <f>_xlfn.IFNA(VLOOKUP('Scorer(A)'!$D16,'Scorer(A)'!$A$122:$Q$416,17,FALSE),"")</f>
        <v/>
      </c>
      <c r="F16" s="35" t="str">
        <f>IF(J16="Duplicate","",IF(LEFT(B16,1)="A","("&amp;'Scorer(A)'!L16&amp;","&amp;'Scorer(A)'!M16&amp;","&amp;'Scorer(A)'!N16&amp;")",""))</f>
        <v/>
      </c>
      <c r="G16" s="35" t="str">
        <f>IF(OR(LEFT(B16,1)="A",LEFT(B16,1)="M",LEFT(B16,1)="Z",B16=""),"",'Scorer(A)'!X16)</f>
        <v/>
      </c>
      <c r="H16" s="35" t="str">
        <f>IF(LEFT(B16,1)="A",'Scorer(A)'!Y16,"")</f>
        <v/>
      </c>
      <c r="I16" s="35" t="str">
        <f t="shared" si="0"/>
        <v/>
      </c>
      <c r="J16" s="36" t="str">
        <f>IF(B16="","",IF(COUNTIF($B$11:B36,B36)&gt;1,"Duplicate","("&amp;'Scorer(A)'!R16&amp;","&amp;'Scorer(A)'!S16&amp;","&amp;'Scorer(A)'!T16&amp;")"))</f>
        <v/>
      </c>
    </row>
    <row r="17" spans="1:10" ht="18.75" x14ac:dyDescent="0.25">
      <c r="A17" s="32">
        <v>7</v>
      </c>
      <c r="B17" s="38"/>
      <c r="C17" s="33" t="str">
        <f>_xlfn.IFNA(IF(VLOOKUP('Scorer(A)'!$D17,'Scorer(A)'!$A$122:$P$416,2,FALSE)=0,"",VLOOKUP('Scorer(A)'!$D17,'Scorer(A)'!$A$122:$P$416,2,FALSE)),"")</f>
        <v/>
      </c>
      <c r="D17" s="34" t="str">
        <f>_xlfn.IFNA(VLOOKUP('Scorer(A)'!$D17,'Scorer(A)'!$A$122:$P$416,3,FALSE),"")</f>
        <v/>
      </c>
      <c r="E17" s="34" t="str">
        <f>_xlfn.IFNA(VLOOKUP('Scorer(A)'!$D17,'Scorer(A)'!$A$122:$Q$416,17,FALSE),"")</f>
        <v/>
      </c>
      <c r="F17" s="35" t="str">
        <f>IF(J17="Duplicate","",IF(LEFT(B17,1)="A","("&amp;'Scorer(A)'!L17&amp;","&amp;'Scorer(A)'!M17&amp;","&amp;'Scorer(A)'!N17&amp;")",""))</f>
        <v/>
      </c>
      <c r="G17" s="35" t="str">
        <f>IF(OR(LEFT(B17,1)="A",LEFT(B17,1)="M",LEFT(B17,1)="Z",B17=""),"",'Scorer(A)'!X17)</f>
        <v/>
      </c>
      <c r="H17" s="35" t="str">
        <f>IF(LEFT(B17,1)="A",'Scorer(A)'!Y17,"")</f>
        <v/>
      </c>
      <c r="I17" s="35" t="str">
        <f t="shared" si="0"/>
        <v/>
      </c>
      <c r="J17" s="36" t="str">
        <f>IF(B17="","",IF(COUNTIF($B$11:B37,B37)&gt;1,"Duplicate","("&amp;'Scorer(A)'!R17&amp;","&amp;'Scorer(A)'!S17&amp;","&amp;'Scorer(A)'!T17&amp;")"))</f>
        <v/>
      </c>
    </row>
    <row r="18" spans="1:10" ht="18.75" x14ac:dyDescent="0.25">
      <c r="A18" s="32">
        <v>8</v>
      </c>
      <c r="B18" s="38"/>
      <c r="C18" s="33" t="str">
        <f>_xlfn.IFNA(IF(VLOOKUP('Scorer(A)'!$D18,'Scorer(A)'!$A$122:$P$416,2,FALSE)=0,"",VLOOKUP('Scorer(A)'!$D18,'Scorer(A)'!$A$122:$P$416,2,FALSE)),"")</f>
        <v/>
      </c>
      <c r="D18" s="34" t="str">
        <f>_xlfn.IFNA(VLOOKUP('Scorer(A)'!$D18,'Scorer(A)'!$A$122:$P$416,3,FALSE),"")</f>
        <v/>
      </c>
      <c r="E18" s="34" t="str">
        <f>_xlfn.IFNA(VLOOKUP('Scorer(A)'!$D18,'Scorer(A)'!$A$122:$Q$416,17,FALSE),"")</f>
        <v/>
      </c>
      <c r="F18" s="35" t="str">
        <f>IF(J18="Duplicate","",IF(LEFT(B18,1)="A","("&amp;'Scorer(A)'!L18&amp;","&amp;'Scorer(A)'!M18&amp;","&amp;'Scorer(A)'!N18&amp;")",""))</f>
        <v/>
      </c>
      <c r="G18" s="35" t="str">
        <f>IF(OR(LEFT(B18,1)="A",LEFT(B18,1)="M",LEFT(B18,1)="Z",B18=""),"",'Scorer(A)'!X18)</f>
        <v/>
      </c>
      <c r="H18" s="35" t="str">
        <f>IF(LEFT(B18,1)="A",'Scorer(A)'!Y18,"")</f>
        <v/>
      </c>
      <c r="I18" s="35" t="str">
        <f t="shared" si="0"/>
        <v/>
      </c>
      <c r="J18" s="36" t="str">
        <f>IF(B18="","",IF(COUNTIF($B$11:B38,B38)&gt;1,"Duplicate","("&amp;'Scorer(A)'!R18&amp;","&amp;'Scorer(A)'!S18&amp;","&amp;'Scorer(A)'!T18&amp;")"))</f>
        <v/>
      </c>
    </row>
    <row r="19" spans="1:10" ht="18.75" x14ac:dyDescent="0.25">
      <c r="A19" s="32">
        <v>9</v>
      </c>
      <c r="B19" s="38"/>
      <c r="C19" s="33" t="str">
        <f>_xlfn.IFNA(IF(VLOOKUP('Scorer(A)'!$D19,'Scorer(A)'!$A$122:$P$416,2,FALSE)=0,"",VLOOKUP('Scorer(A)'!$D19,'Scorer(A)'!$A$122:$P$416,2,FALSE)),"")</f>
        <v/>
      </c>
      <c r="D19" s="34" t="str">
        <f>_xlfn.IFNA(VLOOKUP('Scorer(A)'!$D19,'Scorer(A)'!$A$122:$P$416,3,FALSE),"")</f>
        <v/>
      </c>
      <c r="E19" s="34" t="str">
        <f>_xlfn.IFNA(VLOOKUP('Scorer(A)'!$D19,'Scorer(A)'!$A$122:$Q$416,17,FALSE),"")</f>
        <v/>
      </c>
      <c r="F19" s="35" t="str">
        <f>IF(J19="Duplicate","",IF(LEFT(B19,1)="A","("&amp;'Scorer(A)'!L19&amp;","&amp;'Scorer(A)'!M19&amp;","&amp;'Scorer(A)'!N19&amp;")",""))</f>
        <v/>
      </c>
      <c r="G19" s="35" t="str">
        <f>IF(OR(LEFT(B19,1)="A",LEFT(B19,1)="M",LEFT(B19,1)="Z",B19=""),"",'Scorer(A)'!X19)</f>
        <v/>
      </c>
      <c r="H19" s="35" t="str">
        <f>IF(LEFT(B19,1)="A",'Scorer(A)'!Y19,"")</f>
        <v/>
      </c>
      <c r="I19" s="35" t="str">
        <f t="shared" si="0"/>
        <v/>
      </c>
      <c r="J19" s="36" t="str">
        <f>IF(B19="","",IF(COUNTIF($B$11:B39,B39)&gt;1,"Duplicate","("&amp;'Scorer(A)'!R19&amp;","&amp;'Scorer(A)'!S19&amp;","&amp;'Scorer(A)'!T19&amp;")"))</f>
        <v/>
      </c>
    </row>
    <row r="20" spans="1:10" ht="18.75" x14ac:dyDescent="0.25">
      <c r="A20" s="32">
        <v>10</v>
      </c>
      <c r="B20" s="38"/>
      <c r="C20" s="33" t="str">
        <f>_xlfn.IFNA(IF(VLOOKUP('Scorer(A)'!$D20,'Scorer(A)'!$A$122:$P$416,2,FALSE)=0,"",VLOOKUP('Scorer(A)'!$D20,'Scorer(A)'!$A$122:$P$416,2,FALSE)),"")</f>
        <v/>
      </c>
      <c r="D20" s="34" t="str">
        <f>_xlfn.IFNA(VLOOKUP('Scorer(A)'!$D20,'Scorer(A)'!$A$122:$P$416,3,FALSE),"")</f>
        <v/>
      </c>
      <c r="E20" s="34" t="str">
        <f>_xlfn.IFNA(VLOOKUP('Scorer(A)'!$D20,'Scorer(A)'!$A$122:$Q$416,17,FALSE),"")</f>
        <v/>
      </c>
      <c r="F20" s="35" t="str">
        <f>IF(J20="Duplicate","",IF(LEFT(B20,1)="A","("&amp;'Scorer(A)'!L20&amp;","&amp;'Scorer(A)'!M20&amp;","&amp;'Scorer(A)'!N20&amp;")",""))</f>
        <v/>
      </c>
      <c r="G20" s="35" t="str">
        <f>IF(OR(LEFT(B20,1)="A",LEFT(B20,1)="M",LEFT(B20,1)="Z",B20=""),"",'Scorer(A)'!X20)</f>
        <v/>
      </c>
      <c r="H20" s="35" t="str">
        <f>IF(LEFT(B20,1)="A",'Scorer(A)'!Y20,"")</f>
        <v/>
      </c>
      <c r="I20" s="35" t="str">
        <f t="shared" si="0"/>
        <v/>
      </c>
      <c r="J20" s="36" t="str">
        <f>IF(B20="","",IF(COUNTIF($B$11:B40,B40)&gt;1,"Duplicate","("&amp;'Scorer(A)'!R20&amp;","&amp;'Scorer(A)'!S20&amp;","&amp;'Scorer(A)'!T20&amp;")"))</f>
        <v/>
      </c>
    </row>
    <row r="21" spans="1:10" ht="18.75" x14ac:dyDescent="0.25">
      <c r="A21" s="32">
        <v>11</v>
      </c>
      <c r="B21" s="38"/>
      <c r="C21" s="33" t="str">
        <f>_xlfn.IFNA(IF(VLOOKUP('Scorer(A)'!$D21,'Scorer(A)'!$A$122:$P$416,2,FALSE)=0,"",VLOOKUP('Scorer(A)'!$D21,'Scorer(A)'!$A$122:$P$416,2,FALSE)),"")</f>
        <v/>
      </c>
      <c r="D21" s="34" t="str">
        <f>_xlfn.IFNA(VLOOKUP('Scorer(A)'!$D21,'Scorer(A)'!$A$122:$P$416,3,FALSE),"")</f>
        <v/>
      </c>
      <c r="E21" s="34" t="str">
        <f>_xlfn.IFNA(VLOOKUP('Scorer(A)'!$D21,'Scorer(A)'!$A$122:$Q$416,17,FALSE),"")</f>
        <v/>
      </c>
      <c r="F21" s="35" t="str">
        <f>IF(J21="Duplicate","",IF(LEFT(B21,1)="A","("&amp;'Scorer(A)'!L21&amp;","&amp;'Scorer(A)'!M21&amp;","&amp;'Scorer(A)'!N21&amp;")",""))</f>
        <v/>
      </c>
      <c r="G21" s="35" t="str">
        <f>IF(OR(LEFT(B21,1)="A",LEFT(B21,1)="M",LEFT(B21,1)="Z",B21=""),"",'Scorer(A)'!X21)</f>
        <v/>
      </c>
      <c r="H21" s="35" t="str">
        <f>IF(LEFT(B21,1)="A",'Scorer(A)'!Y21,"")</f>
        <v/>
      </c>
      <c r="I21" s="35" t="str">
        <f t="shared" si="0"/>
        <v/>
      </c>
      <c r="J21" s="36" t="str">
        <f>IF(B21="","",IF(COUNTIF($B$11:B41,B41)&gt;1,"Duplicate","("&amp;'Scorer(A)'!R21&amp;","&amp;'Scorer(A)'!S21&amp;","&amp;'Scorer(A)'!T21&amp;")"))</f>
        <v/>
      </c>
    </row>
    <row r="22" spans="1:10" ht="18.75" x14ac:dyDescent="0.25">
      <c r="A22" s="32">
        <v>12</v>
      </c>
      <c r="B22" s="38"/>
      <c r="C22" s="33" t="str">
        <f>_xlfn.IFNA(IF(VLOOKUP('Scorer(A)'!$D22,'Scorer(A)'!$A$122:$P$416,2,FALSE)=0,"",VLOOKUP('Scorer(A)'!$D22,'Scorer(A)'!$A$122:$P$416,2,FALSE)),"")</f>
        <v/>
      </c>
      <c r="D22" s="34" t="str">
        <f>_xlfn.IFNA(VLOOKUP('Scorer(A)'!$D22,'Scorer(A)'!$A$122:$P$416,3,FALSE),"")</f>
        <v/>
      </c>
      <c r="E22" s="34" t="str">
        <f>_xlfn.IFNA(VLOOKUP('Scorer(A)'!$D22,'Scorer(A)'!$A$122:$Q$416,17,FALSE),"")</f>
        <v/>
      </c>
      <c r="F22" s="35" t="str">
        <f>IF(J22="Duplicate","",IF(LEFT(B22,1)="A","("&amp;'Scorer(A)'!L22&amp;","&amp;'Scorer(A)'!M22&amp;","&amp;'Scorer(A)'!N22&amp;")",""))</f>
        <v/>
      </c>
      <c r="G22" s="35" t="str">
        <f>IF(OR(LEFT(B22,1)="A",LEFT(B22,1)="M",LEFT(B22,1)="Z",B22=""),"",'Scorer(A)'!X22)</f>
        <v/>
      </c>
      <c r="H22" s="35" t="str">
        <f>IF(LEFT(B22,1)="A",'Scorer(A)'!Y22,"")</f>
        <v/>
      </c>
      <c r="I22" s="35" t="str">
        <f t="shared" si="0"/>
        <v/>
      </c>
      <c r="J22" s="36" t="str">
        <f>IF(B22="","",IF(COUNTIF($B$11:B42,B42)&gt;1,"Duplicate","("&amp;'Scorer(A)'!R22&amp;","&amp;'Scorer(A)'!S22&amp;","&amp;'Scorer(A)'!T22&amp;")"))</f>
        <v/>
      </c>
    </row>
    <row r="23" spans="1:10" ht="18.75" x14ac:dyDescent="0.25">
      <c r="A23" s="32">
        <v>13</v>
      </c>
      <c r="B23" s="38"/>
      <c r="C23" s="33" t="str">
        <f>_xlfn.IFNA(IF(VLOOKUP('Scorer(A)'!$D23,'Scorer(A)'!$A$122:$P$416,2,FALSE)=0,"",VLOOKUP('Scorer(A)'!$D23,'Scorer(A)'!$A$122:$P$416,2,FALSE)),"")</f>
        <v/>
      </c>
      <c r="D23" s="34" t="str">
        <f>_xlfn.IFNA(VLOOKUP('Scorer(A)'!$D23,'Scorer(A)'!$A$122:$P$416,3,FALSE),"")</f>
        <v/>
      </c>
      <c r="E23" s="34" t="str">
        <f>_xlfn.IFNA(VLOOKUP('Scorer(A)'!$D23,'Scorer(A)'!$A$122:$Q$416,17,FALSE),"")</f>
        <v/>
      </c>
      <c r="F23" s="35" t="str">
        <f>IF(J23="Duplicate","",IF(LEFT(B23,1)="A","("&amp;'Scorer(A)'!L23&amp;","&amp;'Scorer(A)'!M23&amp;","&amp;'Scorer(A)'!N23&amp;")",""))</f>
        <v/>
      </c>
      <c r="G23" s="35" t="str">
        <f>IF(OR(LEFT(B23,1)="A",LEFT(B23,1)="M",LEFT(B23,1)="Z",B23=""),"",'Scorer(A)'!X23)</f>
        <v/>
      </c>
      <c r="H23" s="35" t="str">
        <f>IF(LEFT(B23,1)="A",'Scorer(A)'!Y23,"")</f>
        <v/>
      </c>
      <c r="I23" s="35" t="str">
        <f t="shared" si="0"/>
        <v/>
      </c>
      <c r="J23" s="36" t="str">
        <f>IF(B23="","",IF(COUNTIF($B$11:B43,B43)&gt;1,"Duplicate","("&amp;'Scorer(A)'!R23&amp;","&amp;'Scorer(A)'!S23&amp;","&amp;'Scorer(A)'!T23&amp;")"))</f>
        <v/>
      </c>
    </row>
    <row r="24" spans="1:10" ht="18.75" x14ac:dyDescent="0.25">
      <c r="A24" s="32">
        <v>14</v>
      </c>
      <c r="B24" s="38"/>
      <c r="C24" s="33" t="str">
        <f>_xlfn.IFNA(IF(VLOOKUP('Scorer(A)'!$D24,'Scorer(A)'!$A$122:$P$416,2,FALSE)=0,"",VLOOKUP('Scorer(A)'!$D24,'Scorer(A)'!$A$122:$P$416,2,FALSE)),"")</f>
        <v/>
      </c>
      <c r="D24" s="34" t="str">
        <f>_xlfn.IFNA(VLOOKUP('Scorer(A)'!$D24,'Scorer(A)'!$A$122:$P$416,3,FALSE),"")</f>
        <v/>
      </c>
      <c r="E24" s="34" t="str">
        <f>_xlfn.IFNA(VLOOKUP('Scorer(A)'!$D24,'Scorer(A)'!$A$122:$Q$416,17,FALSE),"")</f>
        <v/>
      </c>
      <c r="F24" s="35" t="str">
        <f>IF(J24="Duplicate","",IF(LEFT(B24,1)="A","("&amp;'Scorer(A)'!L24&amp;","&amp;'Scorer(A)'!M24&amp;","&amp;'Scorer(A)'!N24&amp;")",""))</f>
        <v/>
      </c>
      <c r="G24" s="35" t="str">
        <f>IF(OR(LEFT(B24,1)="A",LEFT(B24,1)="M",LEFT(B24,1)="Z",B24=""),"",'Scorer(A)'!X24)</f>
        <v/>
      </c>
      <c r="H24" s="35" t="str">
        <f>IF(LEFT(B24,1)="A",'Scorer(A)'!Y24,"")</f>
        <v/>
      </c>
      <c r="I24" s="35" t="str">
        <f t="shared" si="0"/>
        <v/>
      </c>
      <c r="J24" s="36" t="str">
        <f>IF(B24="","",IF(COUNTIF($B$11:B44,B44)&gt;1,"Duplicate","("&amp;'Scorer(A)'!R24&amp;","&amp;'Scorer(A)'!S24&amp;","&amp;'Scorer(A)'!T24&amp;")"))</f>
        <v/>
      </c>
    </row>
    <row r="25" spans="1:10" ht="18.75" x14ac:dyDescent="0.25">
      <c r="A25" s="32">
        <v>15</v>
      </c>
      <c r="B25" s="38"/>
      <c r="C25" s="33" t="str">
        <f>_xlfn.IFNA(IF(VLOOKUP('Scorer(A)'!$D25,'Scorer(A)'!$A$122:$P$416,2,FALSE)=0,"",VLOOKUP('Scorer(A)'!$D25,'Scorer(A)'!$A$122:$P$416,2,FALSE)),"")</f>
        <v/>
      </c>
      <c r="D25" s="34" t="str">
        <f>_xlfn.IFNA(VLOOKUP('Scorer(A)'!$D25,'Scorer(A)'!$A$122:$P$416,3,FALSE),"")</f>
        <v/>
      </c>
      <c r="E25" s="34" t="str">
        <f>_xlfn.IFNA(VLOOKUP('Scorer(A)'!$D25,'Scorer(A)'!$A$122:$Q$416,17,FALSE),"")</f>
        <v/>
      </c>
      <c r="F25" s="35" t="str">
        <f>IF(J25="Duplicate","",IF(LEFT(B25,1)="A","("&amp;'Scorer(A)'!L25&amp;","&amp;'Scorer(A)'!M25&amp;","&amp;'Scorer(A)'!N25&amp;")",""))</f>
        <v/>
      </c>
      <c r="G25" s="35" t="str">
        <f>IF(OR(LEFT(B25,1)="A",LEFT(B25,1)="M",LEFT(B25,1)="Z",B25=""),"",'Scorer(A)'!X25)</f>
        <v/>
      </c>
      <c r="H25" s="35" t="str">
        <f>IF(LEFT(B25,1)="A",'Scorer(A)'!Y25,"")</f>
        <v/>
      </c>
      <c r="I25" s="35" t="str">
        <f t="shared" si="0"/>
        <v/>
      </c>
      <c r="J25" s="36" t="str">
        <f>IF(B25="","",IF(COUNTIF($B$11:B45,B45)&gt;1,"Duplicate","("&amp;'Scorer(A)'!R25&amp;","&amp;'Scorer(A)'!S25&amp;","&amp;'Scorer(A)'!T25&amp;")"))</f>
        <v/>
      </c>
    </row>
    <row r="26" spans="1:10" ht="18.75" x14ac:dyDescent="0.25">
      <c r="A26" s="32">
        <v>16</v>
      </c>
      <c r="B26" s="38"/>
      <c r="C26" s="33" t="str">
        <f>_xlfn.IFNA(IF(VLOOKUP('Scorer(A)'!$D26,'Scorer(A)'!$A$122:$P$416,2,FALSE)=0,"",VLOOKUP('Scorer(A)'!$D26,'Scorer(A)'!$A$122:$P$416,2,FALSE)),"")</f>
        <v/>
      </c>
      <c r="D26" s="34" t="str">
        <f>_xlfn.IFNA(VLOOKUP('Scorer(A)'!$D26,'Scorer(A)'!$A$122:$P$416,3,FALSE),"")</f>
        <v/>
      </c>
      <c r="E26" s="34" t="str">
        <f>_xlfn.IFNA(VLOOKUP('Scorer(A)'!$D26,'Scorer(A)'!$A$122:$Q$416,17,FALSE),"")</f>
        <v/>
      </c>
      <c r="F26" s="35" t="str">
        <f>IF(J26="Duplicate","",IF(LEFT(B26,1)="A","("&amp;'Scorer(A)'!L26&amp;","&amp;'Scorer(A)'!M26&amp;","&amp;'Scorer(A)'!N26&amp;")",""))</f>
        <v/>
      </c>
      <c r="G26" s="35" t="str">
        <f>IF(OR(LEFT(B26,1)="A",LEFT(B26,1)="M",LEFT(B26,1)="Z",B26=""),"",'Scorer(A)'!X26)</f>
        <v/>
      </c>
      <c r="H26" s="35" t="str">
        <f>IF(LEFT(B26,1)="A",'Scorer(A)'!Y26,"")</f>
        <v/>
      </c>
      <c r="I26" s="35" t="str">
        <f t="shared" si="0"/>
        <v/>
      </c>
      <c r="J26" s="36" t="str">
        <f>IF(B26="","",IF(COUNTIF($B$11:B46,B46)&gt;1,"Duplicate","("&amp;'Scorer(A)'!R26&amp;","&amp;'Scorer(A)'!S26&amp;","&amp;'Scorer(A)'!T26&amp;")"))</f>
        <v/>
      </c>
    </row>
    <row r="27" spans="1:10" ht="18.75" x14ac:dyDescent="0.25">
      <c r="A27" s="32">
        <v>17</v>
      </c>
      <c r="B27" s="38"/>
      <c r="C27" s="33" t="str">
        <f>_xlfn.IFNA(IF(VLOOKUP('Scorer(A)'!$D27,'Scorer(A)'!$A$122:$P$416,2,FALSE)=0,"",VLOOKUP('Scorer(A)'!$D27,'Scorer(A)'!$A$122:$P$416,2,FALSE)),"")</f>
        <v/>
      </c>
      <c r="D27" s="34" t="str">
        <f>_xlfn.IFNA(VLOOKUP('Scorer(A)'!$D27,'Scorer(A)'!$A$122:$P$416,3,FALSE),"")</f>
        <v/>
      </c>
      <c r="E27" s="34" t="str">
        <f>_xlfn.IFNA(VLOOKUP('Scorer(A)'!$D27,'Scorer(A)'!$A$122:$Q$416,17,FALSE),"")</f>
        <v/>
      </c>
      <c r="F27" s="35" t="str">
        <f>IF(J27="Duplicate","",IF(LEFT(B27,1)="A","("&amp;'Scorer(A)'!L27&amp;","&amp;'Scorer(A)'!M27&amp;","&amp;'Scorer(A)'!N27&amp;")",""))</f>
        <v/>
      </c>
      <c r="G27" s="35" t="str">
        <f>IF(OR(LEFT(B27,1)="A",LEFT(B27,1)="M",LEFT(B27,1)="Z",B27=""),"",'Scorer(A)'!X27)</f>
        <v/>
      </c>
      <c r="H27" s="35" t="str">
        <f>IF(LEFT(B27,1)="A",'Scorer(A)'!Y27,"")</f>
        <v/>
      </c>
      <c r="I27" s="35" t="str">
        <f t="shared" si="0"/>
        <v/>
      </c>
      <c r="J27" s="36" t="str">
        <f>IF(B27="","",IF(COUNTIF($B$11:B47,B47)&gt;1,"Duplicate","("&amp;'Scorer(A)'!R27&amp;","&amp;'Scorer(A)'!S27&amp;","&amp;'Scorer(A)'!T27&amp;")"))</f>
        <v/>
      </c>
    </row>
    <row r="28" spans="1:10" ht="18.75" x14ac:dyDescent="0.25">
      <c r="A28" s="32">
        <v>18</v>
      </c>
      <c r="B28" s="38"/>
      <c r="C28" s="33" t="str">
        <f>_xlfn.IFNA(IF(VLOOKUP('Scorer(A)'!$D28,'Scorer(A)'!$A$122:$P$416,2,FALSE)=0,"",VLOOKUP('Scorer(A)'!$D28,'Scorer(A)'!$A$122:$P$416,2,FALSE)),"")</f>
        <v/>
      </c>
      <c r="D28" s="34" t="str">
        <f>_xlfn.IFNA(VLOOKUP('Scorer(A)'!$D28,'Scorer(A)'!$A$122:$P$416,3,FALSE),"")</f>
        <v/>
      </c>
      <c r="E28" s="34" t="str">
        <f>_xlfn.IFNA(VLOOKUP('Scorer(A)'!$D28,'Scorer(A)'!$A$122:$Q$416,17,FALSE),"")</f>
        <v/>
      </c>
      <c r="F28" s="35" t="str">
        <f>IF(J28="Duplicate","",IF(LEFT(B28,1)="A","("&amp;'Scorer(A)'!L28&amp;","&amp;'Scorer(A)'!M28&amp;","&amp;'Scorer(A)'!N28&amp;")",""))</f>
        <v/>
      </c>
      <c r="G28" s="35" t="str">
        <f>IF(OR(LEFT(B28,1)="A",LEFT(B28,1)="M",LEFT(B28,1)="Z",B28=""),"",'Scorer(A)'!X28)</f>
        <v/>
      </c>
      <c r="H28" s="35" t="str">
        <f>IF(LEFT(B28,1)="A",'Scorer(A)'!Y28,"")</f>
        <v/>
      </c>
      <c r="I28" s="35" t="str">
        <f t="shared" si="0"/>
        <v/>
      </c>
      <c r="J28" s="36" t="str">
        <f>IF(B28="","",IF(COUNTIF($B$11:B48,B48)&gt;1,"Duplicate","("&amp;'Scorer(A)'!R28&amp;","&amp;'Scorer(A)'!S28&amp;","&amp;'Scorer(A)'!T28&amp;")"))</f>
        <v/>
      </c>
    </row>
    <row r="29" spans="1:10" ht="18.75" x14ac:dyDescent="0.25">
      <c r="A29" s="32">
        <v>19</v>
      </c>
      <c r="B29" s="38"/>
      <c r="C29" s="33" t="str">
        <f>_xlfn.IFNA(IF(VLOOKUP('Scorer(A)'!$D29,'Scorer(A)'!$A$122:$P$416,2,FALSE)=0,"",VLOOKUP('Scorer(A)'!$D29,'Scorer(A)'!$A$122:$P$416,2,FALSE)),"")</f>
        <v/>
      </c>
      <c r="D29" s="34" t="str">
        <f>_xlfn.IFNA(VLOOKUP('Scorer(A)'!$D29,'Scorer(A)'!$A$122:$P$416,3,FALSE),"")</f>
        <v/>
      </c>
      <c r="E29" s="34" t="str">
        <f>_xlfn.IFNA(VLOOKUP('Scorer(A)'!$D29,'Scorer(A)'!$A$122:$Q$416,17,FALSE),"")</f>
        <v/>
      </c>
      <c r="F29" s="35" t="str">
        <f>IF(J29="Duplicate","",IF(LEFT(B29,1)="A","("&amp;'Scorer(A)'!L29&amp;","&amp;'Scorer(A)'!M29&amp;","&amp;'Scorer(A)'!N29&amp;")",""))</f>
        <v/>
      </c>
      <c r="G29" s="35" t="str">
        <f>IF(OR(LEFT(B29,1)="A",LEFT(B29,1)="M",LEFT(B29,1)="Z",B29=""),"",'Scorer(A)'!X29)</f>
        <v/>
      </c>
      <c r="H29" s="35" t="str">
        <f>IF(LEFT(B29,1)="A",'Scorer(A)'!Y29,"")</f>
        <v/>
      </c>
      <c r="I29" s="35" t="str">
        <f t="shared" si="0"/>
        <v/>
      </c>
      <c r="J29" s="36" t="str">
        <f>IF(B29="","",IF(COUNTIF($B$11:B49,B49)&gt;1,"Duplicate","("&amp;'Scorer(A)'!R29&amp;","&amp;'Scorer(A)'!S29&amp;","&amp;'Scorer(A)'!T29&amp;")"))</f>
        <v/>
      </c>
    </row>
    <row r="30" spans="1:10" ht="18.75" x14ac:dyDescent="0.25">
      <c r="A30" s="32">
        <v>20</v>
      </c>
      <c r="B30" s="38"/>
      <c r="C30" s="33" t="str">
        <f>_xlfn.IFNA(IF(VLOOKUP('Scorer(A)'!$D30,'Scorer(A)'!$A$122:$P$416,2,FALSE)=0,"",VLOOKUP('Scorer(A)'!$D30,'Scorer(A)'!$A$122:$P$416,2,FALSE)),"")</f>
        <v/>
      </c>
      <c r="D30" s="34" t="str">
        <f>_xlfn.IFNA(VLOOKUP('Scorer(A)'!$D30,'Scorer(A)'!$A$122:$P$416,3,FALSE),"")</f>
        <v/>
      </c>
      <c r="E30" s="34" t="str">
        <f>_xlfn.IFNA(VLOOKUP('Scorer(A)'!$D30,'Scorer(A)'!$A$122:$Q$416,17,FALSE),"")</f>
        <v/>
      </c>
      <c r="F30" s="35" t="str">
        <f>IF(J30="Duplicate","",IF(LEFT(B30,1)="A","("&amp;'Scorer(A)'!L30&amp;","&amp;'Scorer(A)'!M30&amp;","&amp;'Scorer(A)'!N30&amp;")",""))</f>
        <v/>
      </c>
      <c r="G30" s="35" t="str">
        <f>IF(OR(LEFT(B30,1)="A",LEFT(B30,1)="M",LEFT(B30,1)="Z",B30=""),"",'Scorer(A)'!X30)</f>
        <v/>
      </c>
      <c r="H30" s="35" t="str">
        <f>IF(LEFT(B30,1)="A",'Scorer(A)'!Y30,"")</f>
        <v/>
      </c>
      <c r="I30" s="35" t="str">
        <f t="shared" si="0"/>
        <v/>
      </c>
      <c r="J30" s="36" t="str">
        <f>IF(B30="","",IF(COUNTIF($B$11:B50,B50)&gt;1,"Duplicate","("&amp;'Scorer(A)'!R30&amp;","&amp;'Scorer(A)'!S30&amp;","&amp;'Scorer(A)'!T30&amp;")"))</f>
        <v/>
      </c>
    </row>
    <row r="31" spans="1:10" ht="18.75" x14ac:dyDescent="0.25">
      <c r="A31" s="32">
        <v>21</v>
      </c>
      <c r="B31" s="38"/>
      <c r="C31" s="33" t="str">
        <f>_xlfn.IFNA(IF(VLOOKUP('Scorer(A)'!$D31,'Scorer(A)'!$A$122:$P$416,2,FALSE)=0,"",VLOOKUP('Scorer(A)'!$D31,'Scorer(A)'!$A$122:$P$416,2,FALSE)),"")</f>
        <v/>
      </c>
      <c r="D31" s="34" t="str">
        <f>_xlfn.IFNA(VLOOKUP('Scorer(A)'!$D31,'Scorer(A)'!$A$122:$P$416,3,FALSE),"")</f>
        <v/>
      </c>
      <c r="E31" s="34" t="str">
        <f>_xlfn.IFNA(VLOOKUP('Scorer(A)'!$D31,'Scorer(A)'!$A$122:$Q$416,17,FALSE),"")</f>
        <v/>
      </c>
      <c r="F31" s="35" t="str">
        <f>IF(J31="Duplicate","",IF(LEFT(B31,1)="A","("&amp;'Scorer(A)'!L31&amp;","&amp;'Scorer(A)'!M31&amp;","&amp;'Scorer(A)'!N31&amp;")",""))</f>
        <v/>
      </c>
      <c r="G31" s="35" t="str">
        <f>IF(OR(LEFT(B31,1)="A",LEFT(B31,1)="M",LEFT(B31,1)="Z",B31=""),"",'Scorer(A)'!X31)</f>
        <v/>
      </c>
      <c r="H31" s="35" t="str">
        <f>IF(LEFT(B31,1)="A",'Scorer(A)'!Y31,"")</f>
        <v/>
      </c>
      <c r="I31" s="35" t="str">
        <f t="shared" si="0"/>
        <v/>
      </c>
      <c r="J31" s="36" t="str">
        <f>IF(B31="","",IF(COUNTIF($B$11:B51,B51)&gt;1,"Duplicate","("&amp;'Scorer(A)'!R31&amp;","&amp;'Scorer(A)'!S31&amp;","&amp;'Scorer(A)'!T31&amp;")"))</f>
        <v/>
      </c>
    </row>
    <row r="32" spans="1:10" ht="18.75" x14ac:dyDescent="0.25">
      <c r="A32" s="32">
        <v>22</v>
      </c>
      <c r="B32" s="38"/>
      <c r="C32" s="33" t="str">
        <f>_xlfn.IFNA(IF(VLOOKUP('Scorer(A)'!$D32,'Scorer(A)'!$A$122:$P$416,2,FALSE)=0,"",VLOOKUP('Scorer(A)'!$D32,'Scorer(A)'!$A$122:$P$416,2,FALSE)),"")</f>
        <v/>
      </c>
      <c r="D32" s="34" t="str">
        <f>_xlfn.IFNA(VLOOKUP('Scorer(A)'!$D32,'Scorer(A)'!$A$122:$P$416,3,FALSE),"")</f>
        <v/>
      </c>
      <c r="E32" s="34" t="str">
        <f>_xlfn.IFNA(VLOOKUP('Scorer(A)'!$D32,'Scorer(A)'!$A$122:$Q$416,17,FALSE),"")</f>
        <v/>
      </c>
      <c r="F32" s="35" t="str">
        <f>IF(J32="Duplicate","",IF(LEFT(B32,1)="A","("&amp;'Scorer(A)'!L32&amp;","&amp;'Scorer(A)'!M32&amp;","&amp;'Scorer(A)'!N32&amp;")",""))</f>
        <v/>
      </c>
      <c r="G32" s="35" t="str">
        <f>IF(OR(LEFT(B32,1)="A",LEFT(B32,1)="M",LEFT(B32,1)="Z",B32=""),"",'Scorer(A)'!X32)</f>
        <v/>
      </c>
      <c r="H32" s="35" t="str">
        <f>IF(LEFT(B32,1)="A",'Scorer(A)'!Y32,"")</f>
        <v/>
      </c>
      <c r="I32" s="35" t="str">
        <f t="shared" si="0"/>
        <v/>
      </c>
      <c r="J32" s="36" t="str">
        <f>IF(B32="","",IF(COUNTIF($B$11:B52,B52)&gt;1,"Duplicate","("&amp;'Scorer(A)'!R32&amp;","&amp;'Scorer(A)'!S32&amp;","&amp;'Scorer(A)'!T32&amp;")"))</f>
        <v/>
      </c>
    </row>
    <row r="33" spans="1:10" ht="18.75" x14ac:dyDescent="0.25">
      <c r="A33" s="32">
        <v>23</v>
      </c>
      <c r="B33" s="38"/>
      <c r="C33" s="33" t="str">
        <f>_xlfn.IFNA(IF(VLOOKUP('Scorer(A)'!$D33,'Scorer(A)'!$A$122:$P$416,2,FALSE)=0,"",VLOOKUP('Scorer(A)'!$D33,'Scorer(A)'!$A$122:$P$416,2,FALSE)),"")</f>
        <v/>
      </c>
      <c r="D33" s="34" t="str">
        <f>_xlfn.IFNA(VLOOKUP('Scorer(A)'!$D33,'Scorer(A)'!$A$122:$P$416,3,FALSE),"")</f>
        <v/>
      </c>
      <c r="E33" s="34" t="str">
        <f>_xlfn.IFNA(VLOOKUP('Scorer(A)'!$D33,'Scorer(A)'!$A$122:$Q$416,17,FALSE),"")</f>
        <v/>
      </c>
      <c r="F33" s="35" t="str">
        <f>IF(J33="Duplicate","",IF(LEFT(B33,1)="A","("&amp;'Scorer(A)'!L33&amp;","&amp;'Scorer(A)'!M33&amp;","&amp;'Scorer(A)'!N33&amp;")",""))</f>
        <v/>
      </c>
      <c r="G33" s="35" t="str">
        <f>IF(OR(LEFT(B33,1)="A",LEFT(B33,1)="M",LEFT(B33,1)="Z",B33=""),"",'Scorer(A)'!X33)</f>
        <v/>
      </c>
      <c r="H33" s="35" t="str">
        <f>IF(LEFT(B33,1)="A",'Scorer(A)'!Y33,"")</f>
        <v/>
      </c>
      <c r="I33" s="35" t="str">
        <f t="shared" si="0"/>
        <v/>
      </c>
      <c r="J33" s="36" t="str">
        <f>IF(B33="","",IF(COUNTIF($B$11:B53,B53)&gt;1,"Duplicate","("&amp;'Scorer(A)'!R33&amp;","&amp;'Scorer(A)'!S33&amp;","&amp;'Scorer(A)'!T33&amp;")"))</f>
        <v/>
      </c>
    </row>
    <row r="34" spans="1:10" ht="18.75" x14ac:dyDescent="0.25">
      <c r="A34" s="32">
        <v>24</v>
      </c>
      <c r="B34" s="38"/>
      <c r="C34" s="33" t="str">
        <f>_xlfn.IFNA(IF(VLOOKUP('Scorer(A)'!$D34,'Scorer(A)'!$A$122:$P$416,2,FALSE)=0,"",VLOOKUP('Scorer(A)'!$D34,'Scorer(A)'!$A$122:$P$416,2,FALSE)),"")</f>
        <v/>
      </c>
      <c r="D34" s="34" t="str">
        <f>_xlfn.IFNA(VLOOKUP('Scorer(A)'!$D34,'Scorer(A)'!$A$122:$P$416,3,FALSE),"")</f>
        <v/>
      </c>
      <c r="E34" s="34" t="str">
        <f>_xlfn.IFNA(VLOOKUP('Scorer(A)'!$D34,'Scorer(A)'!$A$122:$Q$416,17,FALSE),"")</f>
        <v/>
      </c>
      <c r="F34" s="35" t="str">
        <f>IF(J34="Duplicate","",IF(LEFT(B34,1)="A","("&amp;'Scorer(A)'!L34&amp;","&amp;'Scorer(A)'!M34&amp;","&amp;'Scorer(A)'!N34&amp;")",""))</f>
        <v/>
      </c>
      <c r="G34" s="35" t="str">
        <f>IF(OR(LEFT(B34,1)="A",LEFT(B34,1)="M",LEFT(B34,1)="Z",B34=""),"",'Scorer(A)'!X34)</f>
        <v/>
      </c>
      <c r="H34" s="35" t="str">
        <f>IF(LEFT(B34,1)="A",'Scorer(A)'!Y34,"")</f>
        <v/>
      </c>
      <c r="I34" s="35" t="str">
        <f t="shared" si="0"/>
        <v/>
      </c>
      <c r="J34" s="36" t="str">
        <f>IF(B34="","",IF(COUNTIF($B$11:B54,B54)&gt;1,"Duplicate","("&amp;'Scorer(A)'!R34&amp;","&amp;'Scorer(A)'!S34&amp;","&amp;'Scorer(A)'!T34&amp;")"))</f>
        <v/>
      </c>
    </row>
    <row r="35" spans="1:10" ht="18.75" x14ac:dyDescent="0.25">
      <c r="A35" s="32">
        <v>25</v>
      </c>
      <c r="B35" s="38"/>
      <c r="C35" s="33" t="str">
        <f>_xlfn.IFNA(IF(VLOOKUP('Scorer(A)'!$D35,'Scorer(A)'!$A$122:$P$416,2,FALSE)=0,"",VLOOKUP('Scorer(A)'!$D35,'Scorer(A)'!$A$122:$P$416,2,FALSE)),"")</f>
        <v/>
      </c>
      <c r="D35" s="34" t="str">
        <f>_xlfn.IFNA(VLOOKUP('Scorer(A)'!$D35,'Scorer(A)'!$A$122:$P$416,3,FALSE),"")</f>
        <v/>
      </c>
      <c r="E35" s="34" t="str">
        <f>_xlfn.IFNA(VLOOKUP('Scorer(A)'!$D35,'Scorer(A)'!$A$122:$Q$416,17,FALSE),"")</f>
        <v/>
      </c>
      <c r="F35" s="35" t="str">
        <f>IF(J35="Duplicate","",IF(LEFT(B35,1)="A","("&amp;'Scorer(A)'!L35&amp;","&amp;'Scorer(A)'!M35&amp;","&amp;'Scorer(A)'!N35&amp;")",""))</f>
        <v/>
      </c>
      <c r="G35" s="35" t="str">
        <f>IF(OR(LEFT(B35,1)="A",LEFT(B35,1)="M",LEFT(B35,1)="Z",B35=""),"",'Scorer(A)'!X35)</f>
        <v/>
      </c>
      <c r="H35" s="35" t="str">
        <f>IF(LEFT(B35,1)="A",'Scorer(A)'!Y35,"")</f>
        <v/>
      </c>
      <c r="I35" s="35" t="str">
        <f t="shared" si="0"/>
        <v/>
      </c>
      <c r="J35" s="36" t="str">
        <f>IF(B35="","",IF(COUNTIF($B$11:B55,B55)&gt;1,"Duplicate","("&amp;'Scorer(A)'!R35&amp;","&amp;'Scorer(A)'!S35&amp;","&amp;'Scorer(A)'!T35&amp;")"))</f>
        <v/>
      </c>
    </row>
    <row r="36" spans="1:10" ht="18.75" x14ac:dyDescent="0.25">
      <c r="A36" s="32">
        <v>26</v>
      </c>
      <c r="B36" s="38"/>
      <c r="C36" s="33" t="str">
        <f>_xlfn.IFNA(IF(VLOOKUP('Scorer(A)'!$D36,'Scorer(A)'!$A$122:$P$416,2,FALSE)=0,"",VLOOKUP('Scorer(A)'!$D36,'Scorer(A)'!$A$122:$P$416,2,FALSE)),"")</f>
        <v/>
      </c>
      <c r="D36" s="34" t="str">
        <f>_xlfn.IFNA(VLOOKUP('Scorer(A)'!$D36,'Scorer(A)'!$A$122:$P$416,3,FALSE),"")</f>
        <v/>
      </c>
      <c r="E36" s="34" t="str">
        <f>_xlfn.IFNA(VLOOKUP('Scorer(A)'!$D36,'Scorer(A)'!$A$122:$Q$416,17,FALSE),"")</f>
        <v/>
      </c>
      <c r="F36" s="35" t="str">
        <f>IF(J36="Duplicate","",IF(LEFT(B36,1)="A","("&amp;'Scorer(A)'!L36&amp;","&amp;'Scorer(A)'!M36&amp;","&amp;'Scorer(A)'!N36&amp;")",""))</f>
        <v/>
      </c>
      <c r="G36" s="35" t="str">
        <f>IF(OR(LEFT(B36,1)="A",LEFT(B36,1)="M",LEFT(B36,1)="Z",B36=""),"",'Scorer(A)'!X36)</f>
        <v/>
      </c>
      <c r="H36" s="35" t="str">
        <f>IF(LEFT(B36,1)="A",'Scorer(A)'!Y36,"")</f>
        <v/>
      </c>
      <c r="I36" s="35" t="str">
        <f t="shared" si="0"/>
        <v/>
      </c>
      <c r="J36" s="36" t="str">
        <f>IF(B36="","",IF(COUNTIF($B$11:B56,B56)&gt;1,"Duplicate","("&amp;'Scorer(A)'!R36&amp;","&amp;'Scorer(A)'!S36&amp;","&amp;'Scorer(A)'!T36&amp;")"))</f>
        <v/>
      </c>
    </row>
    <row r="37" spans="1:10" ht="18.75" x14ac:dyDescent="0.25">
      <c r="A37" s="32">
        <v>27</v>
      </c>
      <c r="B37" s="38"/>
      <c r="C37" s="33" t="str">
        <f>_xlfn.IFNA(IF(VLOOKUP('Scorer(A)'!$D37,'Scorer(A)'!$A$122:$P$416,2,FALSE)=0,"",VLOOKUP('Scorer(A)'!$D37,'Scorer(A)'!$A$122:$P$416,2,FALSE)),"")</f>
        <v/>
      </c>
      <c r="D37" s="34" t="str">
        <f>_xlfn.IFNA(VLOOKUP('Scorer(A)'!$D37,'Scorer(A)'!$A$122:$P$416,3,FALSE),"")</f>
        <v/>
      </c>
      <c r="E37" s="34" t="str">
        <f>_xlfn.IFNA(VLOOKUP('Scorer(A)'!$D37,'Scorer(A)'!$A$122:$Q$416,17,FALSE),"")</f>
        <v/>
      </c>
      <c r="F37" s="35" t="str">
        <f>IF(J37="Duplicate","",IF(LEFT(B37,1)="A","("&amp;'Scorer(A)'!L37&amp;","&amp;'Scorer(A)'!M37&amp;","&amp;'Scorer(A)'!N37&amp;")",""))</f>
        <v/>
      </c>
      <c r="G37" s="35" t="str">
        <f>IF(OR(LEFT(B37,1)="A",LEFT(B37,1)="M",LEFT(B37,1)="Z",B37=""),"",'Scorer(A)'!X37)</f>
        <v/>
      </c>
      <c r="H37" s="35" t="str">
        <f>IF(LEFT(B37,1)="A",'Scorer(A)'!Y37,"")</f>
        <v/>
      </c>
      <c r="I37" s="35" t="str">
        <f t="shared" si="0"/>
        <v/>
      </c>
      <c r="J37" s="36" t="str">
        <f>IF(B37="","",IF(COUNTIF($B$11:B57,B57)&gt;1,"Duplicate","("&amp;'Scorer(A)'!R37&amp;","&amp;'Scorer(A)'!S37&amp;","&amp;'Scorer(A)'!T37&amp;")"))</f>
        <v/>
      </c>
    </row>
    <row r="38" spans="1:10" ht="18.75" x14ac:dyDescent="0.25">
      <c r="A38" s="32">
        <v>28</v>
      </c>
      <c r="B38" s="38"/>
      <c r="C38" s="33" t="str">
        <f>_xlfn.IFNA(IF(VLOOKUP('Scorer(A)'!$D38,'Scorer(A)'!$A$122:$P$416,2,FALSE)=0,"",VLOOKUP('Scorer(A)'!$D38,'Scorer(A)'!$A$122:$P$416,2,FALSE)),"")</f>
        <v/>
      </c>
      <c r="D38" s="34" t="str">
        <f>_xlfn.IFNA(VLOOKUP('Scorer(A)'!$D38,'Scorer(A)'!$A$122:$P$416,3,FALSE),"")</f>
        <v/>
      </c>
      <c r="E38" s="34" t="str">
        <f>_xlfn.IFNA(VLOOKUP('Scorer(A)'!$D38,'Scorer(A)'!$A$122:$Q$416,17,FALSE),"")</f>
        <v/>
      </c>
      <c r="F38" s="35" t="str">
        <f>IF(J38="Duplicate","",IF(LEFT(B38,1)="A","("&amp;'Scorer(A)'!L38&amp;","&amp;'Scorer(A)'!M38&amp;","&amp;'Scorer(A)'!N38&amp;")",""))</f>
        <v/>
      </c>
      <c r="G38" s="35" t="str">
        <f>IF(OR(LEFT(B38,1)="A",LEFT(B38,1)="M",LEFT(B38,1)="Z",B38=""),"",'Scorer(A)'!X38)</f>
        <v/>
      </c>
      <c r="H38" s="35" t="str">
        <f>IF(LEFT(B38,1)="A",'Scorer(A)'!Y38,"")</f>
        <v/>
      </c>
      <c r="I38" s="35" t="str">
        <f t="shared" si="0"/>
        <v/>
      </c>
      <c r="J38" s="36" t="str">
        <f>IF(B38="","",IF(COUNTIF($B$11:B58,B58)&gt;1,"Duplicate","("&amp;'Scorer(A)'!R38&amp;","&amp;'Scorer(A)'!S38&amp;","&amp;'Scorer(A)'!T38&amp;")"))</f>
        <v/>
      </c>
    </row>
    <row r="39" spans="1:10" ht="18.75" x14ac:dyDescent="0.25">
      <c r="A39" s="32">
        <v>29</v>
      </c>
      <c r="B39" s="38"/>
      <c r="C39" s="33" t="str">
        <f>_xlfn.IFNA(IF(VLOOKUP('Scorer(A)'!$D39,'Scorer(A)'!$A$122:$P$416,2,FALSE)=0,"",VLOOKUP('Scorer(A)'!$D39,'Scorer(A)'!$A$122:$P$416,2,FALSE)),"")</f>
        <v/>
      </c>
      <c r="D39" s="34" t="str">
        <f>_xlfn.IFNA(VLOOKUP('Scorer(A)'!$D39,'Scorer(A)'!$A$122:$P$416,3,FALSE),"")</f>
        <v/>
      </c>
      <c r="E39" s="34" t="str">
        <f>_xlfn.IFNA(VLOOKUP('Scorer(A)'!$D39,'Scorer(A)'!$A$122:$Q$416,17,FALSE),"")</f>
        <v/>
      </c>
      <c r="F39" s="35" t="str">
        <f>IF(J39="Duplicate","",IF(LEFT(B39,1)="A","("&amp;'Scorer(A)'!L39&amp;","&amp;'Scorer(A)'!M39&amp;","&amp;'Scorer(A)'!N39&amp;")",""))</f>
        <v/>
      </c>
      <c r="G39" s="35" t="str">
        <f>IF(OR(LEFT(B39,1)="A",LEFT(B39,1)="M",LEFT(B39,1)="Z",B39=""),"",'Scorer(A)'!X39)</f>
        <v/>
      </c>
      <c r="H39" s="35" t="str">
        <f>IF(LEFT(B39,1)="A",'Scorer(A)'!Y39,"")</f>
        <v/>
      </c>
      <c r="I39" s="35" t="str">
        <f t="shared" si="0"/>
        <v/>
      </c>
      <c r="J39" s="36" t="str">
        <f>IF(B39="","",IF(COUNTIF($B$11:B59,B59)&gt;1,"Duplicate","("&amp;'Scorer(A)'!R39&amp;","&amp;'Scorer(A)'!S39&amp;","&amp;'Scorer(A)'!T39&amp;")"))</f>
        <v/>
      </c>
    </row>
    <row r="40" spans="1:10" ht="18.75" x14ac:dyDescent="0.25">
      <c r="A40" s="32">
        <v>30</v>
      </c>
      <c r="B40" s="38"/>
      <c r="C40" s="33" t="str">
        <f>_xlfn.IFNA(IF(VLOOKUP('Scorer(A)'!$D40,'Scorer(A)'!$A$122:$P$416,2,FALSE)=0,"",VLOOKUP('Scorer(A)'!$D40,'Scorer(A)'!$A$122:$P$416,2,FALSE)),"")</f>
        <v/>
      </c>
      <c r="D40" s="34" t="str">
        <f>_xlfn.IFNA(VLOOKUP('Scorer(A)'!$D40,'Scorer(A)'!$A$122:$P$416,3,FALSE),"")</f>
        <v/>
      </c>
      <c r="E40" s="34" t="str">
        <f>_xlfn.IFNA(VLOOKUP('Scorer(A)'!$D40,'Scorer(A)'!$A$122:$Q$416,17,FALSE),"")</f>
        <v/>
      </c>
      <c r="F40" s="35" t="str">
        <f>IF(J40="Duplicate","",IF(LEFT(B40,1)="A","("&amp;'Scorer(A)'!L40&amp;","&amp;'Scorer(A)'!M40&amp;","&amp;'Scorer(A)'!N40&amp;")",""))</f>
        <v/>
      </c>
      <c r="G40" s="35" t="str">
        <f>IF(OR(LEFT(B40,1)="A",LEFT(B40,1)="M",LEFT(B40,1)="Z",B40=""),"",'Scorer(A)'!X40)</f>
        <v/>
      </c>
      <c r="H40" s="35" t="str">
        <f>IF(LEFT(B40,1)="A",'Scorer(A)'!Y40,"")</f>
        <v/>
      </c>
      <c r="I40" s="35" t="str">
        <f t="shared" si="0"/>
        <v/>
      </c>
      <c r="J40" s="36" t="str">
        <f>IF(B40="","",IF(COUNTIF($B$11:B60,B60)&gt;1,"Duplicate","("&amp;'Scorer(A)'!R40&amp;","&amp;'Scorer(A)'!S40&amp;","&amp;'Scorer(A)'!T40&amp;")"))</f>
        <v/>
      </c>
    </row>
    <row r="41" spans="1:10" ht="18.75" x14ac:dyDescent="0.25">
      <c r="A41" s="32">
        <v>31</v>
      </c>
      <c r="B41" s="38"/>
      <c r="C41" s="33" t="str">
        <f>_xlfn.IFNA(IF(VLOOKUP('Scorer(A)'!$D41,'Scorer(A)'!$A$122:$P$416,2,FALSE)=0,"",VLOOKUP('Scorer(A)'!$D41,'Scorer(A)'!$A$122:$P$416,2,FALSE)),"")</f>
        <v/>
      </c>
      <c r="D41" s="34" t="str">
        <f>_xlfn.IFNA(VLOOKUP('Scorer(A)'!$D41,'Scorer(A)'!$A$122:$P$416,3,FALSE),"")</f>
        <v/>
      </c>
      <c r="E41" s="34" t="str">
        <f>_xlfn.IFNA(VLOOKUP('Scorer(A)'!$D41,'Scorer(A)'!$A$122:$Q$416,17,FALSE),"")</f>
        <v/>
      </c>
      <c r="F41" s="35" t="str">
        <f>IF(J41="Duplicate","",IF(LEFT(B41,1)="A","("&amp;'Scorer(A)'!L41&amp;","&amp;'Scorer(A)'!M41&amp;","&amp;'Scorer(A)'!N41&amp;")",""))</f>
        <v/>
      </c>
      <c r="G41" s="35" t="str">
        <f>IF(OR(LEFT(B41,1)="A",LEFT(B41,1)="M",LEFT(B41,1)="Z",B41=""),"",'Scorer(A)'!X41)</f>
        <v/>
      </c>
      <c r="H41" s="35" t="str">
        <f>IF(LEFT(B41,1)="A",'Scorer(A)'!Y41,"")</f>
        <v/>
      </c>
      <c r="I41" s="35" t="str">
        <f t="shared" si="0"/>
        <v/>
      </c>
      <c r="J41" s="36" t="str">
        <f>IF(B41="","",IF(COUNTIF($B$11:B61,B61)&gt;1,"Duplicate","("&amp;'Scorer(A)'!R41&amp;","&amp;'Scorer(A)'!S41&amp;","&amp;'Scorer(A)'!T41&amp;")"))</f>
        <v/>
      </c>
    </row>
    <row r="42" spans="1:10" ht="18.75" x14ac:dyDescent="0.25">
      <c r="A42" s="32">
        <v>32</v>
      </c>
      <c r="B42" s="38"/>
      <c r="C42" s="33" t="str">
        <f>_xlfn.IFNA(IF(VLOOKUP('Scorer(A)'!$D42,'Scorer(A)'!$A$122:$P$416,2,FALSE)=0,"",VLOOKUP('Scorer(A)'!$D42,'Scorer(A)'!$A$122:$P$416,2,FALSE)),"")</f>
        <v/>
      </c>
      <c r="D42" s="34" t="str">
        <f>_xlfn.IFNA(VLOOKUP('Scorer(A)'!$D42,'Scorer(A)'!$A$122:$P$416,3,FALSE),"")</f>
        <v/>
      </c>
      <c r="E42" s="34" t="str">
        <f>_xlfn.IFNA(VLOOKUP('Scorer(A)'!$D42,'Scorer(A)'!$A$122:$Q$416,17,FALSE),"")</f>
        <v/>
      </c>
      <c r="F42" s="35" t="str">
        <f>IF(J42="Duplicate","",IF(LEFT(B42,1)="A","("&amp;'Scorer(A)'!L42&amp;","&amp;'Scorer(A)'!M42&amp;","&amp;'Scorer(A)'!N42&amp;")",""))</f>
        <v/>
      </c>
      <c r="G42" s="35" t="str">
        <f>IF(OR(LEFT(B42,1)="A",LEFT(B42,1)="M",LEFT(B42,1)="Z",B42=""),"",'Scorer(A)'!X42)</f>
        <v/>
      </c>
      <c r="H42" s="35" t="str">
        <f>IF(LEFT(B42,1)="A",'Scorer(A)'!Y42,"")</f>
        <v/>
      </c>
      <c r="I42" s="35" t="str">
        <f t="shared" si="0"/>
        <v/>
      </c>
      <c r="J42" s="36" t="str">
        <f>IF(B42="","",IF(COUNTIF($B$11:B62,B62)&gt;1,"Duplicate","("&amp;'Scorer(A)'!R42&amp;","&amp;'Scorer(A)'!S42&amp;","&amp;'Scorer(A)'!T42&amp;")"))</f>
        <v/>
      </c>
    </row>
    <row r="43" spans="1:10" ht="18.75" x14ac:dyDescent="0.25">
      <c r="A43" s="32">
        <v>33</v>
      </c>
      <c r="B43" s="38"/>
      <c r="C43" s="33" t="str">
        <f>_xlfn.IFNA(IF(VLOOKUP('Scorer(A)'!$D43,'Scorer(A)'!$A$122:$P$416,2,FALSE)=0,"",VLOOKUP('Scorer(A)'!$D43,'Scorer(A)'!$A$122:$P$416,2,FALSE)),"")</f>
        <v/>
      </c>
      <c r="D43" s="34" t="str">
        <f>_xlfn.IFNA(VLOOKUP('Scorer(A)'!$D43,'Scorer(A)'!$A$122:$P$416,3,FALSE),"")</f>
        <v/>
      </c>
      <c r="E43" s="34" t="str">
        <f>_xlfn.IFNA(VLOOKUP('Scorer(A)'!$D43,'Scorer(A)'!$A$122:$Q$416,17,FALSE),"")</f>
        <v/>
      </c>
      <c r="F43" s="35" t="str">
        <f>IF(J43="Duplicate","",IF(LEFT(B43,1)="A","("&amp;'Scorer(A)'!L43&amp;","&amp;'Scorer(A)'!M43&amp;","&amp;'Scorer(A)'!N43&amp;")",""))</f>
        <v/>
      </c>
      <c r="G43" s="35" t="str">
        <f>IF(OR(LEFT(B43,1)="A",LEFT(B43,1)="M",LEFT(B43,1)="Z",B43=""),"",'Scorer(A)'!X43)</f>
        <v/>
      </c>
      <c r="H43" s="35" t="str">
        <f>IF(LEFT(B43,1)="A",'Scorer(A)'!Y43,"")</f>
        <v/>
      </c>
      <c r="I43" s="35" t="str">
        <f t="shared" si="0"/>
        <v/>
      </c>
      <c r="J43" s="36" t="str">
        <f>IF(B43="","",IF(COUNTIF($B$11:B63,B63)&gt;1,"Duplicate","("&amp;'Scorer(A)'!R43&amp;","&amp;'Scorer(A)'!S43&amp;","&amp;'Scorer(A)'!T43&amp;")"))</f>
        <v/>
      </c>
    </row>
    <row r="44" spans="1:10" ht="18.75" x14ac:dyDescent="0.25">
      <c r="A44" s="32">
        <v>34</v>
      </c>
      <c r="B44" s="38"/>
      <c r="C44" s="33" t="str">
        <f>_xlfn.IFNA(IF(VLOOKUP('Scorer(A)'!$D44,'Scorer(A)'!$A$122:$P$416,2,FALSE)=0,"",VLOOKUP('Scorer(A)'!$D44,'Scorer(A)'!$A$122:$P$416,2,FALSE)),"")</f>
        <v/>
      </c>
      <c r="D44" s="34" t="str">
        <f>_xlfn.IFNA(VLOOKUP('Scorer(A)'!$D44,'Scorer(A)'!$A$122:$P$416,3,FALSE),"")</f>
        <v/>
      </c>
      <c r="E44" s="34" t="str">
        <f>_xlfn.IFNA(VLOOKUP('Scorer(A)'!$D44,'Scorer(A)'!$A$122:$Q$416,17,FALSE),"")</f>
        <v/>
      </c>
      <c r="F44" s="35" t="str">
        <f>IF(J44="Duplicate","",IF(LEFT(B44,1)="A","("&amp;'Scorer(A)'!L44&amp;","&amp;'Scorer(A)'!M44&amp;","&amp;'Scorer(A)'!N44&amp;")",""))</f>
        <v/>
      </c>
      <c r="G44" s="35" t="str">
        <f>IF(OR(LEFT(B44,1)="A",LEFT(B44,1)="M",LEFT(B44,1)="Z",B44=""),"",'Scorer(A)'!X44)</f>
        <v/>
      </c>
      <c r="H44" s="35" t="str">
        <f>IF(LEFT(B44,1)="A",'Scorer(A)'!Y44,"")</f>
        <v/>
      </c>
      <c r="I44" s="35" t="str">
        <f t="shared" si="0"/>
        <v/>
      </c>
      <c r="J44" s="36" t="str">
        <f>IF(B44="","",IF(COUNTIF($B$11:B64,B64)&gt;1,"Duplicate","("&amp;'Scorer(A)'!R44&amp;","&amp;'Scorer(A)'!S44&amp;","&amp;'Scorer(A)'!T44&amp;")"))</f>
        <v/>
      </c>
    </row>
    <row r="45" spans="1:10" ht="18.75" x14ac:dyDescent="0.25">
      <c r="A45" s="32">
        <v>35</v>
      </c>
      <c r="B45" s="38"/>
      <c r="C45" s="33" t="str">
        <f>_xlfn.IFNA(IF(VLOOKUP('Scorer(A)'!$D45,'Scorer(A)'!$A$122:$P$416,2,FALSE)=0,"",VLOOKUP('Scorer(A)'!$D45,'Scorer(A)'!$A$122:$P$416,2,FALSE)),"")</f>
        <v/>
      </c>
      <c r="D45" s="34" t="str">
        <f>_xlfn.IFNA(VLOOKUP('Scorer(A)'!$D45,'Scorer(A)'!$A$122:$P$416,3,FALSE),"")</f>
        <v/>
      </c>
      <c r="E45" s="34" t="str">
        <f>_xlfn.IFNA(VLOOKUP('Scorer(A)'!$D45,'Scorer(A)'!$A$122:$Q$416,17,FALSE),"")</f>
        <v/>
      </c>
      <c r="F45" s="35" t="str">
        <f>IF(J45="Duplicate","",IF(LEFT(B45,1)="A","("&amp;'Scorer(A)'!L45&amp;","&amp;'Scorer(A)'!M45&amp;","&amp;'Scorer(A)'!N45&amp;")",""))</f>
        <v/>
      </c>
      <c r="G45" s="35" t="str">
        <f>IF(OR(LEFT(B45,1)="A",LEFT(B45,1)="M",LEFT(B45,1)="Z",B45=""),"",'Scorer(A)'!X45)</f>
        <v/>
      </c>
      <c r="H45" s="35" t="str">
        <f>IF(LEFT(B45,1)="A",'Scorer(A)'!Y45,"")</f>
        <v/>
      </c>
      <c r="I45" s="35" t="str">
        <f t="shared" si="0"/>
        <v/>
      </c>
      <c r="J45" s="36" t="str">
        <f>IF(B45="","",IF(COUNTIF($B$11:B65,B65)&gt;1,"Duplicate","("&amp;'Scorer(A)'!R45&amp;","&amp;'Scorer(A)'!S45&amp;","&amp;'Scorer(A)'!T45&amp;")"))</f>
        <v/>
      </c>
    </row>
    <row r="46" spans="1:10" ht="18.75" x14ac:dyDescent="0.25">
      <c r="A46" s="32">
        <v>36</v>
      </c>
      <c r="B46" s="38"/>
      <c r="C46" s="33" t="str">
        <f>_xlfn.IFNA(IF(VLOOKUP('Scorer(A)'!$D46,'Scorer(A)'!$A$122:$P$416,2,FALSE)=0,"",VLOOKUP('Scorer(A)'!$D46,'Scorer(A)'!$A$122:$P$416,2,FALSE)),"")</f>
        <v/>
      </c>
      <c r="D46" s="34" t="str">
        <f>_xlfn.IFNA(VLOOKUP('Scorer(A)'!$D46,'Scorer(A)'!$A$122:$P$416,3,FALSE),"")</f>
        <v/>
      </c>
      <c r="E46" s="34" t="str">
        <f>_xlfn.IFNA(VLOOKUP('Scorer(A)'!$D46,'Scorer(A)'!$A$122:$Q$416,17,FALSE),"")</f>
        <v/>
      </c>
      <c r="F46" s="35" t="str">
        <f>IF(J46="Duplicate","",IF(LEFT(B46,1)="A","("&amp;'Scorer(A)'!L46&amp;","&amp;'Scorer(A)'!M46&amp;","&amp;'Scorer(A)'!N46&amp;")",""))</f>
        <v/>
      </c>
      <c r="G46" s="35" t="str">
        <f>IF(OR(LEFT(B46,1)="A",LEFT(B46,1)="M",LEFT(B46,1)="Z",B46=""),"",'Scorer(A)'!X46)</f>
        <v/>
      </c>
      <c r="H46" s="35" t="str">
        <f>IF(LEFT(B46,1)="A",'Scorer(A)'!Y46,"")</f>
        <v/>
      </c>
      <c r="I46" s="35" t="str">
        <f t="shared" si="0"/>
        <v/>
      </c>
      <c r="J46" s="36" t="str">
        <f>IF(B46="","",IF(COUNTIF($B$11:B66,B66)&gt;1,"Duplicate","("&amp;'Scorer(A)'!R46&amp;","&amp;'Scorer(A)'!S46&amp;","&amp;'Scorer(A)'!T46&amp;")"))</f>
        <v/>
      </c>
    </row>
    <row r="47" spans="1:10" ht="18.75" x14ac:dyDescent="0.25">
      <c r="A47" s="32">
        <v>37</v>
      </c>
      <c r="B47" s="38"/>
      <c r="C47" s="33" t="str">
        <f>_xlfn.IFNA(IF(VLOOKUP('Scorer(A)'!$D47,'Scorer(A)'!$A$122:$P$416,2,FALSE)=0,"",VLOOKUP('Scorer(A)'!$D47,'Scorer(A)'!$A$122:$P$416,2,FALSE)),"")</f>
        <v/>
      </c>
      <c r="D47" s="34" t="str">
        <f>_xlfn.IFNA(VLOOKUP('Scorer(A)'!$D47,'Scorer(A)'!$A$122:$P$416,3,FALSE),"")</f>
        <v/>
      </c>
      <c r="E47" s="34" t="str">
        <f>_xlfn.IFNA(VLOOKUP('Scorer(A)'!$D47,'Scorer(A)'!$A$122:$Q$416,17,FALSE),"")</f>
        <v/>
      </c>
      <c r="F47" s="35" t="str">
        <f>IF(J47="Duplicate","",IF(LEFT(B47,1)="A","("&amp;'Scorer(A)'!L47&amp;","&amp;'Scorer(A)'!M47&amp;","&amp;'Scorer(A)'!N47&amp;")",""))</f>
        <v/>
      </c>
      <c r="G47" s="35" t="str">
        <f>IF(OR(LEFT(B47,1)="A",LEFT(B47,1)="M",LEFT(B47,1)="Z",B47=""),"",'Scorer(A)'!X47)</f>
        <v/>
      </c>
      <c r="H47" s="35" t="str">
        <f>IF(LEFT(B47,1)="A",'Scorer(A)'!Y47,"")</f>
        <v/>
      </c>
      <c r="I47" s="35" t="str">
        <f t="shared" si="0"/>
        <v/>
      </c>
      <c r="J47" s="36" t="str">
        <f>IF(B47="","",IF(COUNTIF($B$11:B67,B67)&gt;1,"Duplicate","("&amp;'Scorer(A)'!R47&amp;","&amp;'Scorer(A)'!S47&amp;","&amp;'Scorer(A)'!T47&amp;")"))</f>
        <v/>
      </c>
    </row>
    <row r="48" spans="1:10" ht="18.75" x14ac:dyDescent="0.25">
      <c r="A48" s="32">
        <v>38</v>
      </c>
      <c r="B48" s="38"/>
      <c r="C48" s="33" t="str">
        <f>_xlfn.IFNA(IF(VLOOKUP('Scorer(A)'!$D48,'Scorer(A)'!$A$122:$P$416,2,FALSE)=0,"",VLOOKUP('Scorer(A)'!$D48,'Scorer(A)'!$A$122:$P$416,2,FALSE)),"")</f>
        <v/>
      </c>
      <c r="D48" s="34" t="str">
        <f>_xlfn.IFNA(VLOOKUP('Scorer(A)'!$D48,'Scorer(A)'!$A$122:$P$416,3,FALSE),"")</f>
        <v/>
      </c>
      <c r="E48" s="34" t="str">
        <f>_xlfn.IFNA(VLOOKUP('Scorer(A)'!$D48,'Scorer(A)'!$A$122:$Q$416,17,FALSE),"")</f>
        <v/>
      </c>
      <c r="F48" s="35" t="str">
        <f>IF(J48="Duplicate","",IF(LEFT(B48,1)="A","("&amp;'Scorer(A)'!L48&amp;","&amp;'Scorer(A)'!M48&amp;","&amp;'Scorer(A)'!N48&amp;")",""))</f>
        <v/>
      </c>
      <c r="G48" s="35" t="str">
        <f>IF(OR(LEFT(B48,1)="A",LEFT(B48,1)="M",LEFT(B48,1)="Z",B48=""),"",'Scorer(A)'!X48)</f>
        <v/>
      </c>
      <c r="H48" s="35" t="str">
        <f>IF(LEFT(B48,1)="A",'Scorer(A)'!Y48,"")</f>
        <v/>
      </c>
      <c r="I48" s="35" t="str">
        <f t="shared" si="0"/>
        <v/>
      </c>
      <c r="J48" s="36" t="str">
        <f>IF(B48="","",IF(COUNTIF($B$11:B68,B68)&gt;1,"Duplicate","("&amp;'Scorer(A)'!R48&amp;","&amp;'Scorer(A)'!S48&amp;","&amp;'Scorer(A)'!T48&amp;")"))</f>
        <v/>
      </c>
    </row>
    <row r="49" spans="1:10" ht="18.75" x14ac:dyDescent="0.25">
      <c r="A49" s="32">
        <v>39</v>
      </c>
      <c r="B49" s="38"/>
      <c r="C49" s="33" t="str">
        <f>_xlfn.IFNA(IF(VLOOKUP('Scorer(A)'!$D49,'Scorer(A)'!$A$122:$P$416,2,FALSE)=0,"",VLOOKUP('Scorer(A)'!$D49,'Scorer(A)'!$A$122:$P$416,2,FALSE)),"")</f>
        <v/>
      </c>
      <c r="D49" s="34" t="str">
        <f>_xlfn.IFNA(VLOOKUP('Scorer(A)'!$D49,'Scorer(A)'!$A$122:$P$416,3,FALSE),"")</f>
        <v/>
      </c>
      <c r="E49" s="34" t="str">
        <f>_xlfn.IFNA(VLOOKUP('Scorer(A)'!$D49,'Scorer(A)'!$A$122:$Q$416,17,FALSE),"")</f>
        <v/>
      </c>
      <c r="F49" s="35" t="str">
        <f>IF(J49="Duplicate","",IF(LEFT(B49,1)="A","("&amp;'Scorer(A)'!L49&amp;","&amp;'Scorer(A)'!M49&amp;","&amp;'Scorer(A)'!N49&amp;")",""))</f>
        <v/>
      </c>
      <c r="G49" s="35" t="str">
        <f>IF(OR(LEFT(B49,1)="A",LEFT(B49,1)="M",LEFT(B49,1)="Z",B49=""),"",'Scorer(A)'!X49)</f>
        <v/>
      </c>
      <c r="H49" s="35" t="str">
        <f>IF(LEFT(B49,1)="A",'Scorer(A)'!Y49,"")</f>
        <v/>
      </c>
      <c r="I49" s="35" t="str">
        <f t="shared" si="0"/>
        <v/>
      </c>
      <c r="J49" s="36" t="str">
        <f>IF(B49="","",IF(COUNTIF($B$11:B69,B69)&gt;1,"Duplicate","("&amp;'Scorer(A)'!R49&amp;","&amp;'Scorer(A)'!S49&amp;","&amp;'Scorer(A)'!T49&amp;")"))</f>
        <v/>
      </c>
    </row>
    <row r="50" spans="1:10" ht="18.75" x14ac:dyDescent="0.25">
      <c r="A50" s="32">
        <v>40</v>
      </c>
      <c r="B50" s="38"/>
      <c r="C50" s="33" t="str">
        <f>_xlfn.IFNA(IF(VLOOKUP('Scorer(A)'!$D50,'Scorer(A)'!$A$122:$P$416,2,FALSE)=0,"",VLOOKUP('Scorer(A)'!$D50,'Scorer(A)'!$A$122:$P$416,2,FALSE)),"")</f>
        <v/>
      </c>
      <c r="D50" s="34" t="str">
        <f>_xlfn.IFNA(VLOOKUP('Scorer(A)'!$D50,'Scorer(A)'!$A$122:$P$416,3,FALSE),"")</f>
        <v/>
      </c>
      <c r="E50" s="34" t="str">
        <f>_xlfn.IFNA(VLOOKUP('Scorer(A)'!$D50,'Scorer(A)'!$A$122:$Q$416,17,FALSE),"")</f>
        <v/>
      </c>
      <c r="F50" s="35" t="str">
        <f>IF(J50="Duplicate","",IF(LEFT(B50,1)="A","("&amp;'Scorer(A)'!L50&amp;","&amp;'Scorer(A)'!M50&amp;","&amp;'Scorer(A)'!N50&amp;")",""))</f>
        <v/>
      </c>
      <c r="G50" s="35" t="str">
        <f>IF(OR(LEFT(B50,1)="A",LEFT(B50,1)="M",LEFT(B50,1)="Z",B50=""),"",'Scorer(A)'!X50)</f>
        <v/>
      </c>
      <c r="H50" s="35" t="str">
        <f>IF(LEFT(B50,1)="A",'Scorer(A)'!Y50,"")</f>
        <v/>
      </c>
      <c r="I50" s="35" t="str">
        <f t="shared" si="0"/>
        <v/>
      </c>
      <c r="J50" s="36" t="str">
        <f>IF(B50="","",IF(COUNTIF($B$11:B70,B70)&gt;1,"Duplicate","("&amp;'Scorer(A)'!R50&amp;","&amp;'Scorer(A)'!S50&amp;","&amp;'Scorer(A)'!T50&amp;")"))</f>
        <v/>
      </c>
    </row>
    <row r="51" spans="1:10" ht="18.75" x14ac:dyDescent="0.25">
      <c r="A51" s="32">
        <v>41</v>
      </c>
      <c r="B51" s="38"/>
      <c r="C51" s="33" t="str">
        <f>_xlfn.IFNA(IF(VLOOKUP('Scorer(A)'!$D51,'Scorer(A)'!$A$122:$P$416,2,FALSE)=0,"",VLOOKUP('Scorer(A)'!$D51,'Scorer(A)'!$A$122:$P$416,2,FALSE)),"")</f>
        <v/>
      </c>
      <c r="D51" s="34" t="str">
        <f>_xlfn.IFNA(VLOOKUP('Scorer(A)'!$D51,'Scorer(A)'!$A$122:$P$416,3,FALSE),"")</f>
        <v/>
      </c>
      <c r="E51" s="34" t="str">
        <f>_xlfn.IFNA(VLOOKUP('Scorer(A)'!$D51,'Scorer(A)'!$A$122:$Q$416,17,FALSE),"")</f>
        <v/>
      </c>
      <c r="F51" s="35" t="str">
        <f>IF(J51="Duplicate","",IF(LEFT(B51,1)="A","("&amp;'Scorer(A)'!L51&amp;","&amp;'Scorer(A)'!M51&amp;","&amp;'Scorer(A)'!N51&amp;")",""))</f>
        <v/>
      </c>
      <c r="G51" s="35" t="str">
        <f>IF(OR(LEFT(B51,1)="A",LEFT(B51,1)="M",LEFT(B51,1)="Z",B51=""),"",'Scorer(A)'!X51)</f>
        <v/>
      </c>
      <c r="H51" s="35" t="str">
        <f>IF(LEFT(B51,1)="A",'Scorer(A)'!Y51,"")</f>
        <v/>
      </c>
      <c r="I51" s="35" t="str">
        <f t="shared" si="0"/>
        <v/>
      </c>
      <c r="J51" s="36" t="str">
        <f>IF(B51="","",IF(COUNTIF($B$11:B71,B71)&gt;1,"Duplicate","("&amp;'Scorer(A)'!R51&amp;","&amp;'Scorer(A)'!S51&amp;","&amp;'Scorer(A)'!T51&amp;")"))</f>
        <v/>
      </c>
    </row>
    <row r="52" spans="1:10" ht="18.75" x14ac:dyDescent="0.25">
      <c r="A52" s="32">
        <v>42</v>
      </c>
      <c r="B52" s="38"/>
      <c r="C52" s="33" t="str">
        <f>_xlfn.IFNA(IF(VLOOKUP('Scorer(A)'!$D52,'Scorer(A)'!$A$122:$P$416,2,FALSE)=0,"",VLOOKUP('Scorer(A)'!$D52,'Scorer(A)'!$A$122:$P$416,2,FALSE)),"")</f>
        <v/>
      </c>
      <c r="D52" s="34" t="str">
        <f>_xlfn.IFNA(VLOOKUP('Scorer(A)'!$D52,'Scorer(A)'!$A$122:$P$416,3,FALSE),"")</f>
        <v/>
      </c>
      <c r="E52" s="34" t="str">
        <f>_xlfn.IFNA(VLOOKUP('Scorer(A)'!$D52,'Scorer(A)'!$A$122:$Q$416,17,FALSE),"")</f>
        <v/>
      </c>
      <c r="F52" s="35" t="str">
        <f>IF(J52="Duplicate","",IF(LEFT(B52,1)="A","("&amp;'Scorer(A)'!L52&amp;","&amp;'Scorer(A)'!M52&amp;","&amp;'Scorer(A)'!N52&amp;")",""))</f>
        <v/>
      </c>
      <c r="G52" s="35" t="str">
        <f>IF(OR(LEFT(B52,1)="A",LEFT(B52,1)="M",LEFT(B52,1)="Z",B52=""),"",'Scorer(A)'!X52)</f>
        <v/>
      </c>
      <c r="H52" s="35" t="str">
        <f>IF(LEFT(B52,1)="A",'Scorer(A)'!Y52,"")</f>
        <v/>
      </c>
      <c r="I52" s="35" t="str">
        <f t="shared" si="0"/>
        <v/>
      </c>
      <c r="J52" s="36" t="str">
        <f>IF(B52="","",IF(COUNTIF($B$11:B72,B72)&gt;1,"Duplicate","("&amp;'Scorer(A)'!R52&amp;","&amp;'Scorer(A)'!S52&amp;","&amp;'Scorer(A)'!T52&amp;")"))</f>
        <v/>
      </c>
    </row>
    <row r="53" spans="1:10" ht="18.75" x14ac:dyDescent="0.25">
      <c r="A53" s="32">
        <v>43</v>
      </c>
      <c r="B53" s="38"/>
      <c r="C53" s="33" t="str">
        <f>_xlfn.IFNA(IF(VLOOKUP('Scorer(A)'!$D53,'Scorer(A)'!$A$122:$P$416,2,FALSE)=0,"",VLOOKUP('Scorer(A)'!$D53,'Scorer(A)'!$A$122:$P$416,2,FALSE)),"")</f>
        <v/>
      </c>
      <c r="D53" s="34" t="str">
        <f>_xlfn.IFNA(VLOOKUP('Scorer(A)'!$D53,'Scorer(A)'!$A$122:$P$416,3,FALSE),"")</f>
        <v/>
      </c>
      <c r="E53" s="34" t="str">
        <f>_xlfn.IFNA(VLOOKUP('Scorer(A)'!$D53,'Scorer(A)'!$A$122:$Q$416,17,FALSE),"")</f>
        <v/>
      </c>
      <c r="F53" s="35" t="str">
        <f>IF(J53="Duplicate","",IF(LEFT(B53,1)="A","("&amp;'Scorer(A)'!L53&amp;","&amp;'Scorer(A)'!M53&amp;","&amp;'Scorer(A)'!N53&amp;")",""))</f>
        <v/>
      </c>
      <c r="G53" s="35" t="str">
        <f>IF(OR(LEFT(B53,1)="A",LEFT(B53,1)="M",LEFT(B53,1)="Z",B53=""),"",'Scorer(A)'!X53)</f>
        <v/>
      </c>
      <c r="H53" s="35" t="str">
        <f>IF(LEFT(B53,1)="A",'Scorer(A)'!Y53,"")</f>
        <v/>
      </c>
      <c r="I53" s="35" t="str">
        <f t="shared" si="0"/>
        <v/>
      </c>
      <c r="J53" s="36" t="str">
        <f>IF(B53="","",IF(COUNTIF($B$11:B73,B73)&gt;1,"Duplicate","("&amp;'Scorer(A)'!R53&amp;","&amp;'Scorer(A)'!S53&amp;","&amp;'Scorer(A)'!T53&amp;")"))</f>
        <v/>
      </c>
    </row>
    <row r="54" spans="1:10" ht="18.75" x14ac:dyDescent="0.25">
      <c r="A54" s="32">
        <v>44</v>
      </c>
      <c r="B54" s="38"/>
      <c r="C54" s="33" t="str">
        <f>_xlfn.IFNA(IF(VLOOKUP('Scorer(A)'!$D54,'Scorer(A)'!$A$122:$P$416,2,FALSE)=0,"",VLOOKUP('Scorer(A)'!$D54,'Scorer(A)'!$A$122:$P$416,2,FALSE)),"")</f>
        <v/>
      </c>
      <c r="D54" s="34" t="str">
        <f>_xlfn.IFNA(VLOOKUP('Scorer(A)'!$D54,'Scorer(A)'!$A$122:$P$416,3,FALSE),"")</f>
        <v/>
      </c>
      <c r="E54" s="34" t="str">
        <f>_xlfn.IFNA(VLOOKUP('Scorer(A)'!$D54,'Scorer(A)'!$A$122:$Q$416,17,FALSE),"")</f>
        <v/>
      </c>
      <c r="F54" s="35" t="str">
        <f>IF(J54="Duplicate","",IF(LEFT(B54,1)="A","("&amp;'Scorer(A)'!L54&amp;","&amp;'Scorer(A)'!M54&amp;","&amp;'Scorer(A)'!N54&amp;")",""))</f>
        <v/>
      </c>
      <c r="G54" s="35" t="str">
        <f>IF(OR(LEFT(B54,1)="A",LEFT(B54,1)="M",LEFT(B54,1)="Z",B54=""),"",'Scorer(A)'!X54)</f>
        <v/>
      </c>
      <c r="H54" s="35" t="str">
        <f>IF(LEFT(B54,1)="A",'Scorer(A)'!Y54,"")</f>
        <v/>
      </c>
      <c r="I54" s="35" t="str">
        <f t="shared" si="0"/>
        <v/>
      </c>
      <c r="J54" s="36" t="str">
        <f>IF(B54="","",IF(COUNTIF($B$11:B74,B74)&gt;1,"Duplicate","("&amp;'Scorer(A)'!R54&amp;","&amp;'Scorer(A)'!S54&amp;","&amp;'Scorer(A)'!T54&amp;")"))</f>
        <v/>
      </c>
    </row>
    <row r="55" spans="1:10" ht="18.75" x14ac:dyDescent="0.25">
      <c r="A55" s="32">
        <v>45</v>
      </c>
      <c r="B55" s="38"/>
      <c r="C55" s="33" t="str">
        <f>_xlfn.IFNA(IF(VLOOKUP('Scorer(A)'!$D55,'Scorer(A)'!$A$122:$P$416,2,FALSE)=0,"",VLOOKUP('Scorer(A)'!$D55,'Scorer(A)'!$A$122:$P$416,2,FALSE)),"")</f>
        <v/>
      </c>
      <c r="D55" s="34" t="str">
        <f>_xlfn.IFNA(VLOOKUP('Scorer(A)'!$D55,'Scorer(A)'!$A$122:$P$416,3,FALSE),"")</f>
        <v/>
      </c>
      <c r="E55" s="34" t="str">
        <f>_xlfn.IFNA(VLOOKUP('Scorer(A)'!$D55,'Scorer(A)'!$A$122:$Q$416,17,FALSE),"")</f>
        <v/>
      </c>
      <c r="F55" s="35" t="str">
        <f>IF(J55="Duplicate","",IF(LEFT(B55,1)="A","("&amp;'Scorer(A)'!L55&amp;","&amp;'Scorer(A)'!M55&amp;","&amp;'Scorer(A)'!N55&amp;")",""))</f>
        <v/>
      </c>
      <c r="G55" s="35" t="str">
        <f>IF(OR(LEFT(B55,1)="A",LEFT(B55,1)="M",LEFT(B55,1)="Z",B55=""),"",'Scorer(A)'!X55)</f>
        <v/>
      </c>
      <c r="H55" s="35" t="str">
        <f>IF(LEFT(B55,1)="A",'Scorer(A)'!Y55,"")</f>
        <v/>
      </c>
      <c r="I55" s="35" t="str">
        <f t="shared" si="0"/>
        <v/>
      </c>
      <c r="J55" s="36" t="str">
        <f>IF(B55="","",IF(COUNTIF($B$11:B75,B75)&gt;1,"Duplicate","("&amp;'Scorer(A)'!R55&amp;","&amp;'Scorer(A)'!S55&amp;","&amp;'Scorer(A)'!T55&amp;")"))</f>
        <v/>
      </c>
    </row>
    <row r="56" spans="1:10" ht="18.75" x14ac:dyDescent="0.25">
      <c r="A56" s="32">
        <v>46</v>
      </c>
      <c r="B56" s="38"/>
      <c r="C56" s="33" t="str">
        <f>_xlfn.IFNA(IF(VLOOKUP('Scorer(A)'!$D56,'Scorer(A)'!$A$122:$P$416,2,FALSE)=0,"",VLOOKUP('Scorer(A)'!$D56,'Scorer(A)'!$A$122:$P$416,2,FALSE)),"")</f>
        <v/>
      </c>
      <c r="D56" s="34" t="str">
        <f>_xlfn.IFNA(VLOOKUP('Scorer(A)'!$D56,'Scorer(A)'!$A$122:$P$416,3,FALSE),"")</f>
        <v/>
      </c>
      <c r="E56" s="34" t="str">
        <f>_xlfn.IFNA(VLOOKUP('Scorer(A)'!$D56,'Scorer(A)'!$A$122:$Q$416,17,FALSE),"")</f>
        <v/>
      </c>
      <c r="F56" s="35" t="str">
        <f>IF(J56="Duplicate","",IF(LEFT(B56,1)="A","("&amp;'Scorer(A)'!L56&amp;","&amp;'Scorer(A)'!M56&amp;","&amp;'Scorer(A)'!N56&amp;")",""))</f>
        <v/>
      </c>
      <c r="G56" s="35" t="str">
        <f>IF(OR(LEFT(B56,1)="A",LEFT(B56,1)="M",LEFT(B56,1)="Z",B56=""),"",'Scorer(A)'!X56)</f>
        <v/>
      </c>
      <c r="H56" s="35" t="str">
        <f>IF(LEFT(B56,1)="A",'Scorer(A)'!Y56,"")</f>
        <v/>
      </c>
      <c r="I56" s="35" t="str">
        <f t="shared" si="0"/>
        <v/>
      </c>
      <c r="J56" s="36" t="str">
        <f>IF(B56="","",IF(COUNTIF($B$11:B76,B76)&gt;1,"Duplicate","("&amp;'Scorer(A)'!R56&amp;","&amp;'Scorer(A)'!S56&amp;","&amp;'Scorer(A)'!T56&amp;")"))</f>
        <v/>
      </c>
    </row>
    <row r="57" spans="1:10" ht="18.75" x14ac:dyDescent="0.25">
      <c r="A57" s="32">
        <v>47</v>
      </c>
      <c r="B57" s="38"/>
      <c r="C57" s="33" t="str">
        <f>_xlfn.IFNA(IF(VLOOKUP('Scorer(A)'!$D57,'Scorer(A)'!$A$122:$P$416,2,FALSE)=0,"",VLOOKUP('Scorer(A)'!$D57,'Scorer(A)'!$A$122:$P$416,2,FALSE)),"")</f>
        <v/>
      </c>
      <c r="D57" s="34" t="str">
        <f>_xlfn.IFNA(VLOOKUP('Scorer(A)'!$D57,'Scorer(A)'!$A$122:$P$416,3,FALSE),"")</f>
        <v/>
      </c>
      <c r="E57" s="34" t="str">
        <f>_xlfn.IFNA(VLOOKUP('Scorer(A)'!$D57,'Scorer(A)'!$A$122:$Q$416,17,FALSE),"")</f>
        <v/>
      </c>
      <c r="F57" s="35" t="str">
        <f>IF(J57="Duplicate","",IF(LEFT(B57,1)="A","("&amp;'Scorer(A)'!L57&amp;","&amp;'Scorer(A)'!M57&amp;","&amp;'Scorer(A)'!N57&amp;")",""))</f>
        <v/>
      </c>
      <c r="G57" s="35" t="str">
        <f>IF(OR(LEFT(B57,1)="A",LEFT(B57,1)="M",LEFT(B57,1)="Z",B57=""),"",'Scorer(A)'!X57)</f>
        <v/>
      </c>
      <c r="H57" s="35" t="str">
        <f>IF(LEFT(B57,1)="A",'Scorer(A)'!Y57,"")</f>
        <v/>
      </c>
      <c r="I57" s="35" t="str">
        <f t="shared" si="0"/>
        <v/>
      </c>
      <c r="J57" s="36" t="str">
        <f>IF(B57="","",IF(COUNTIF($B$11:B77,B77)&gt;1,"Duplicate","("&amp;'Scorer(A)'!R57&amp;","&amp;'Scorer(A)'!S57&amp;","&amp;'Scorer(A)'!T57&amp;")"))</f>
        <v/>
      </c>
    </row>
    <row r="58" spans="1:10" ht="18.75" x14ac:dyDescent="0.25">
      <c r="A58" s="32">
        <v>48</v>
      </c>
      <c r="B58" s="38"/>
      <c r="C58" s="33" t="str">
        <f>_xlfn.IFNA(IF(VLOOKUP('Scorer(A)'!$D58,'Scorer(A)'!$A$122:$P$416,2,FALSE)=0,"",VLOOKUP('Scorer(A)'!$D58,'Scorer(A)'!$A$122:$P$416,2,FALSE)),"")</f>
        <v/>
      </c>
      <c r="D58" s="34" t="str">
        <f>_xlfn.IFNA(VLOOKUP('Scorer(A)'!$D58,'Scorer(A)'!$A$122:$P$416,3,FALSE),"")</f>
        <v/>
      </c>
      <c r="E58" s="34" t="str">
        <f>_xlfn.IFNA(VLOOKUP('Scorer(A)'!$D58,'Scorer(A)'!$A$122:$Q$416,17,FALSE),"")</f>
        <v/>
      </c>
      <c r="F58" s="35" t="str">
        <f>IF(J58="Duplicate","",IF(LEFT(B58,1)="A","("&amp;'Scorer(A)'!L58&amp;","&amp;'Scorer(A)'!M58&amp;","&amp;'Scorer(A)'!N58&amp;")",""))</f>
        <v/>
      </c>
      <c r="G58" s="35" t="str">
        <f>IF(OR(LEFT(B58,1)="A",LEFT(B58,1)="M",LEFT(B58,1)="Z",B58=""),"",'Scorer(A)'!X58)</f>
        <v/>
      </c>
      <c r="H58" s="35" t="str">
        <f>IF(LEFT(B58,1)="A",'Scorer(A)'!Y58,"")</f>
        <v/>
      </c>
      <c r="I58" s="35" t="str">
        <f t="shared" si="0"/>
        <v/>
      </c>
      <c r="J58" s="36" t="str">
        <f>IF(B58="","",IF(COUNTIF($B$11:B78,B78)&gt;1,"Duplicate","("&amp;'Scorer(A)'!R58&amp;","&amp;'Scorer(A)'!S58&amp;","&amp;'Scorer(A)'!T58&amp;")"))</f>
        <v/>
      </c>
    </row>
    <row r="59" spans="1:10" ht="18.75" x14ac:dyDescent="0.25">
      <c r="A59" s="32">
        <v>49</v>
      </c>
      <c r="B59" s="38"/>
      <c r="C59" s="33" t="str">
        <f>_xlfn.IFNA(IF(VLOOKUP('Scorer(A)'!$D59,'Scorer(A)'!$A$122:$P$416,2,FALSE)=0,"",VLOOKUP('Scorer(A)'!$D59,'Scorer(A)'!$A$122:$P$416,2,FALSE)),"")</f>
        <v/>
      </c>
      <c r="D59" s="34" t="str">
        <f>_xlfn.IFNA(VLOOKUP('Scorer(A)'!$D59,'Scorer(A)'!$A$122:$P$416,3,FALSE),"")</f>
        <v/>
      </c>
      <c r="E59" s="34" t="str">
        <f>_xlfn.IFNA(VLOOKUP('Scorer(A)'!$D59,'Scorer(A)'!$A$122:$Q$416,17,FALSE),"")</f>
        <v/>
      </c>
      <c r="F59" s="35" t="str">
        <f>IF(J59="Duplicate","",IF(LEFT(B59,1)="A","("&amp;'Scorer(A)'!L59&amp;","&amp;'Scorer(A)'!M59&amp;","&amp;'Scorer(A)'!N59&amp;")",""))</f>
        <v/>
      </c>
      <c r="G59" s="35" t="str">
        <f>IF(OR(LEFT(B59,1)="A",LEFT(B59,1)="M",LEFT(B59,1)="Z",B59=""),"",'Scorer(A)'!X59)</f>
        <v/>
      </c>
      <c r="H59" s="35" t="str">
        <f>IF(LEFT(B59,1)="A",'Scorer(A)'!Y59,"")</f>
        <v/>
      </c>
      <c r="I59" s="35" t="str">
        <f t="shared" si="0"/>
        <v/>
      </c>
      <c r="J59" s="36" t="str">
        <f>IF(B59="","",IF(COUNTIF($B$11:B79,B79)&gt;1,"Duplicate","("&amp;'Scorer(A)'!R59&amp;","&amp;'Scorer(A)'!S59&amp;","&amp;'Scorer(A)'!T59&amp;")"))</f>
        <v/>
      </c>
    </row>
    <row r="60" spans="1:10" ht="18.75" x14ac:dyDescent="0.25">
      <c r="A60" s="32">
        <v>50</v>
      </c>
      <c r="B60" s="38"/>
      <c r="C60" s="33" t="str">
        <f>_xlfn.IFNA(IF(VLOOKUP('Scorer(A)'!$D60,'Scorer(A)'!$A$122:$P$416,2,FALSE)=0,"",VLOOKUP('Scorer(A)'!$D60,'Scorer(A)'!$A$122:$P$416,2,FALSE)),"")</f>
        <v/>
      </c>
      <c r="D60" s="34" t="str">
        <f>_xlfn.IFNA(VLOOKUP('Scorer(A)'!$D60,'Scorer(A)'!$A$122:$P$416,3,FALSE),"")</f>
        <v/>
      </c>
      <c r="E60" s="34" t="str">
        <f>_xlfn.IFNA(VLOOKUP('Scorer(A)'!$D60,'Scorer(A)'!$A$122:$Q$416,17,FALSE),"")</f>
        <v/>
      </c>
      <c r="F60" s="35" t="str">
        <f>IF(J60="Duplicate","",IF(LEFT(B60,1)="A","("&amp;'Scorer(A)'!L60&amp;","&amp;'Scorer(A)'!M60&amp;","&amp;'Scorer(A)'!N60&amp;")",""))</f>
        <v/>
      </c>
      <c r="G60" s="35" t="str">
        <f>IF(OR(LEFT(B60,1)="A",LEFT(B60,1)="M",LEFT(B60,1)="Z",B60=""),"",'Scorer(A)'!X60)</f>
        <v/>
      </c>
      <c r="H60" s="35" t="str">
        <f>IF(LEFT(B60,1)="A",'Scorer(A)'!Y60,"")</f>
        <v/>
      </c>
      <c r="I60" s="35" t="str">
        <f t="shared" si="0"/>
        <v/>
      </c>
      <c r="J60" s="36" t="str">
        <f>IF(B60="","",IF(COUNTIF($B$11:B80,B80)&gt;1,"Duplicate","("&amp;'Scorer(A)'!R60&amp;","&amp;'Scorer(A)'!S60&amp;","&amp;'Scorer(A)'!T60&amp;")"))</f>
        <v/>
      </c>
    </row>
    <row r="61" spans="1:10" ht="18.75" x14ac:dyDescent="0.25">
      <c r="A61" s="32">
        <v>51</v>
      </c>
      <c r="B61" s="38"/>
      <c r="C61" s="33" t="str">
        <f>_xlfn.IFNA(IF(VLOOKUP('Scorer(A)'!$D61,'Scorer(A)'!$A$122:$P$416,2,FALSE)=0,"",VLOOKUP('Scorer(A)'!$D61,'Scorer(A)'!$A$122:$P$416,2,FALSE)),"")</f>
        <v/>
      </c>
      <c r="D61" s="34" t="str">
        <f>_xlfn.IFNA(VLOOKUP('Scorer(A)'!$D61,'Scorer(A)'!$A$122:$P$416,3,FALSE),"")</f>
        <v/>
      </c>
      <c r="E61" s="34" t="str">
        <f>_xlfn.IFNA(VLOOKUP('Scorer(A)'!$D61,'Scorer(A)'!$A$122:$Q$416,17,FALSE),"")</f>
        <v/>
      </c>
      <c r="F61" s="35" t="str">
        <f>IF(J61="Duplicate","",IF(LEFT(B61,1)="A","("&amp;'Scorer(A)'!L61&amp;","&amp;'Scorer(A)'!M61&amp;","&amp;'Scorer(A)'!N61&amp;")",""))</f>
        <v/>
      </c>
      <c r="G61" s="35" t="str">
        <f>IF(OR(LEFT(B61,1)="A",LEFT(B61,1)="M",LEFT(B61,1)="Z",B61=""),"",'Scorer(A)'!X61)</f>
        <v/>
      </c>
      <c r="H61" s="35" t="str">
        <f>IF(LEFT(B61,1)="A",'Scorer(A)'!Y61,"")</f>
        <v/>
      </c>
      <c r="I61" s="35" t="str">
        <f t="shared" si="0"/>
        <v/>
      </c>
      <c r="J61" s="36" t="str">
        <f>IF(B61="","",IF(COUNTIF($B$11:B81,B81)&gt;1,"Duplicate","("&amp;'Scorer(A)'!R61&amp;","&amp;'Scorer(A)'!S61&amp;","&amp;'Scorer(A)'!T61&amp;")"))</f>
        <v/>
      </c>
    </row>
    <row r="62" spans="1:10" ht="18.75" x14ac:dyDescent="0.25">
      <c r="A62" s="32">
        <v>52</v>
      </c>
      <c r="B62" s="38"/>
      <c r="C62" s="33" t="str">
        <f>_xlfn.IFNA(IF(VLOOKUP('Scorer(A)'!$D62,'Scorer(A)'!$A$122:$P$416,2,FALSE)=0,"",VLOOKUP('Scorer(A)'!$D62,'Scorer(A)'!$A$122:$P$416,2,FALSE)),"")</f>
        <v/>
      </c>
      <c r="D62" s="34" t="str">
        <f>_xlfn.IFNA(VLOOKUP('Scorer(A)'!$D62,'Scorer(A)'!$A$122:$P$416,3,FALSE),"")</f>
        <v/>
      </c>
      <c r="E62" s="34" t="str">
        <f>_xlfn.IFNA(VLOOKUP('Scorer(A)'!$D62,'Scorer(A)'!$A$122:$Q$416,17,FALSE),"")</f>
        <v/>
      </c>
      <c r="F62" s="35" t="str">
        <f>IF(J62="Duplicate","",IF(LEFT(B62,1)="A","("&amp;'Scorer(A)'!L62&amp;","&amp;'Scorer(A)'!M62&amp;","&amp;'Scorer(A)'!N62&amp;")",""))</f>
        <v/>
      </c>
      <c r="G62" s="35" t="str">
        <f>IF(OR(LEFT(B62,1)="A",LEFT(B62,1)="M",LEFT(B62,1)="Z",B62=""),"",'Scorer(A)'!X62)</f>
        <v/>
      </c>
      <c r="H62" s="35" t="str">
        <f>IF(LEFT(B62,1)="A",'Scorer(A)'!Y62,"")</f>
        <v/>
      </c>
      <c r="I62" s="35" t="str">
        <f t="shared" si="0"/>
        <v/>
      </c>
      <c r="J62" s="36" t="str">
        <f>IF(B62="","",IF(COUNTIF($B$11:B82,B82)&gt;1,"Duplicate","("&amp;'Scorer(A)'!R62&amp;","&amp;'Scorer(A)'!S62&amp;","&amp;'Scorer(A)'!T62&amp;")"))</f>
        <v/>
      </c>
    </row>
    <row r="63" spans="1:10" ht="18.75" x14ac:dyDescent="0.25">
      <c r="A63" s="32">
        <v>53</v>
      </c>
      <c r="B63" s="38"/>
      <c r="C63" s="33" t="str">
        <f>_xlfn.IFNA(IF(VLOOKUP('Scorer(A)'!$D63,'Scorer(A)'!$A$122:$P$416,2,FALSE)=0,"",VLOOKUP('Scorer(A)'!$D63,'Scorer(A)'!$A$122:$P$416,2,FALSE)),"")</f>
        <v/>
      </c>
      <c r="D63" s="34" t="str">
        <f>_xlfn.IFNA(VLOOKUP('Scorer(A)'!$D63,'Scorer(A)'!$A$122:$P$416,3,FALSE),"")</f>
        <v/>
      </c>
      <c r="E63" s="34" t="str">
        <f>_xlfn.IFNA(VLOOKUP('Scorer(A)'!$D63,'Scorer(A)'!$A$122:$Q$416,17,FALSE),"")</f>
        <v/>
      </c>
      <c r="F63" s="35" t="str">
        <f>IF(J63="Duplicate","",IF(LEFT(B63,1)="A","("&amp;'Scorer(A)'!L63&amp;","&amp;'Scorer(A)'!M63&amp;","&amp;'Scorer(A)'!N63&amp;")",""))</f>
        <v/>
      </c>
      <c r="G63" s="35" t="str">
        <f>IF(OR(LEFT(B63,1)="A",LEFT(B63,1)="M",LEFT(B63,1)="Z",B63=""),"",'Scorer(A)'!X63)</f>
        <v/>
      </c>
      <c r="H63" s="35" t="str">
        <f>IF(LEFT(B63,1)="A",'Scorer(A)'!Y63,"")</f>
        <v/>
      </c>
      <c r="I63" s="35" t="str">
        <f t="shared" si="0"/>
        <v/>
      </c>
      <c r="J63" s="36" t="str">
        <f>IF(B63="","",IF(COUNTIF($B$11:B83,B83)&gt;1,"Duplicate","("&amp;'Scorer(A)'!R63&amp;","&amp;'Scorer(A)'!S63&amp;","&amp;'Scorer(A)'!T63&amp;")"))</f>
        <v/>
      </c>
    </row>
    <row r="64" spans="1:10" ht="18.75" x14ac:dyDescent="0.25">
      <c r="A64" s="32">
        <v>54</v>
      </c>
      <c r="B64" s="38"/>
      <c r="C64" s="33" t="str">
        <f>_xlfn.IFNA(IF(VLOOKUP('Scorer(A)'!$D64,'Scorer(A)'!$A$122:$P$416,2,FALSE)=0,"",VLOOKUP('Scorer(A)'!$D64,'Scorer(A)'!$A$122:$P$416,2,FALSE)),"")</f>
        <v/>
      </c>
      <c r="D64" s="34" t="str">
        <f>_xlfn.IFNA(VLOOKUP('Scorer(A)'!$D64,'Scorer(A)'!$A$122:$P$416,3,FALSE),"")</f>
        <v/>
      </c>
      <c r="E64" s="34" t="str">
        <f>_xlfn.IFNA(VLOOKUP('Scorer(A)'!$D64,'Scorer(A)'!$A$122:$Q$416,17,FALSE),"")</f>
        <v/>
      </c>
      <c r="F64" s="35" t="str">
        <f>IF(J64="Duplicate","",IF(LEFT(B64,1)="A","("&amp;'Scorer(A)'!L64&amp;","&amp;'Scorer(A)'!M64&amp;","&amp;'Scorer(A)'!N64&amp;")",""))</f>
        <v/>
      </c>
      <c r="G64" s="35" t="str">
        <f>IF(OR(LEFT(B64,1)="A",LEFT(B64,1)="M",LEFT(B64,1)="Z",B64=""),"",'Scorer(A)'!X64)</f>
        <v/>
      </c>
      <c r="H64" s="35" t="str">
        <f>IF(LEFT(B64,1)="A",'Scorer(A)'!Y64,"")</f>
        <v/>
      </c>
      <c r="I64" s="35" t="str">
        <f t="shared" si="0"/>
        <v/>
      </c>
      <c r="J64" s="36" t="str">
        <f>IF(B64="","",IF(COUNTIF($B$11:B84,B84)&gt;1,"Duplicate","("&amp;'Scorer(A)'!R64&amp;","&amp;'Scorer(A)'!S64&amp;","&amp;'Scorer(A)'!T64&amp;")"))</f>
        <v/>
      </c>
    </row>
    <row r="65" spans="1:10" ht="18.75" x14ac:dyDescent="0.25">
      <c r="A65" s="32">
        <v>55</v>
      </c>
      <c r="B65" s="38"/>
      <c r="C65" s="33" t="str">
        <f>_xlfn.IFNA(IF(VLOOKUP('Scorer(A)'!$D65,'Scorer(A)'!$A$122:$P$416,2,FALSE)=0,"",VLOOKUP('Scorer(A)'!$D65,'Scorer(A)'!$A$122:$P$416,2,FALSE)),"")</f>
        <v/>
      </c>
      <c r="D65" s="34" t="str">
        <f>_xlfn.IFNA(VLOOKUP('Scorer(A)'!$D65,'Scorer(A)'!$A$122:$P$416,3,FALSE),"")</f>
        <v/>
      </c>
      <c r="E65" s="34" t="str">
        <f>_xlfn.IFNA(VLOOKUP('Scorer(A)'!$D65,'Scorer(A)'!$A$122:$Q$416,17,FALSE),"")</f>
        <v/>
      </c>
      <c r="F65" s="35" t="str">
        <f>IF(J65="Duplicate","",IF(LEFT(B65,1)="A","("&amp;'Scorer(A)'!L65&amp;","&amp;'Scorer(A)'!M65&amp;","&amp;'Scorer(A)'!N65&amp;")",""))</f>
        <v/>
      </c>
      <c r="G65" s="35" t="str">
        <f>IF(OR(LEFT(B65,1)="A",LEFT(B65,1)="M",LEFT(B65,1)="Z",B65=""),"",'Scorer(A)'!X65)</f>
        <v/>
      </c>
      <c r="H65" s="35" t="str">
        <f>IF(LEFT(B65,1)="A",'Scorer(A)'!Y65,"")</f>
        <v/>
      </c>
      <c r="I65" s="35" t="str">
        <f t="shared" si="0"/>
        <v/>
      </c>
      <c r="J65" s="36" t="str">
        <f>IF(B65="","",IF(COUNTIF($B$11:B85,B85)&gt;1,"Duplicate","("&amp;'Scorer(A)'!R65&amp;","&amp;'Scorer(A)'!S65&amp;","&amp;'Scorer(A)'!T65&amp;")"))</f>
        <v/>
      </c>
    </row>
    <row r="66" spans="1:10" ht="18.75" x14ac:dyDescent="0.25">
      <c r="A66" s="32">
        <v>56</v>
      </c>
      <c r="B66" s="38"/>
      <c r="C66" s="33" t="str">
        <f>_xlfn.IFNA(IF(VLOOKUP('Scorer(A)'!$D66,'Scorer(A)'!$A$122:$P$416,2,FALSE)=0,"",VLOOKUP('Scorer(A)'!$D66,'Scorer(A)'!$A$122:$P$416,2,FALSE)),"")</f>
        <v/>
      </c>
      <c r="D66" s="34" t="str">
        <f>_xlfn.IFNA(VLOOKUP('Scorer(A)'!$D66,'Scorer(A)'!$A$122:$P$416,3,FALSE),"")</f>
        <v/>
      </c>
      <c r="E66" s="34" t="str">
        <f>_xlfn.IFNA(VLOOKUP('Scorer(A)'!$D66,'Scorer(A)'!$A$122:$Q$416,17,FALSE),"")</f>
        <v/>
      </c>
      <c r="F66" s="35" t="str">
        <f>IF(J66="Duplicate","",IF(LEFT(B66,1)="A","("&amp;'Scorer(A)'!L66&amp;","&amp;'Scorer(A)'!M66&amp;","&amp;'Scorer(A)'!N66&amp;")",""))</f>
        <v/>
      </c>
      <c r="G66" s="35" t="str">
        <f>IF(OR(LEFT(B66,1)="A",LEFT(B66,1)="M",LEFT(B66,1)="Z",B66=""),"",'Scorer(A)'!X66)</f>
        <v/>
      </c>
      <c r="H66" s="35" t="str">
        <f>IF(LEFT(B66,1)="A",'Scorer(A)'!Y66,"")</f>
        <v/>
      </c>
      <c r="I66" s="35" t="str">
        <f t="shared" si="0"/>
        <v/>
      </c>
      <c r="J66" s="36" t="str">
        <f>IF(B66="","",IF(COUNTIF($B$11:B86,B86)&gt;1,"Duplicate","("&amp;'Scorer(A)'!R66&amp;","&amp;'Scorer(A)'!S66&amp;","&amp;'Scorer(A)'!T66&amp;")"))</f>
        <v/>
      </c>
    </row>
    <row r="67" spans="1:10" ht="18.75" x14ac:dyDescent="0.25">
      <c r="A67" s="32">
        <v>57</v>
      </c>
      <c r="B67" s="38"/>
      <c r="C67" s="33" t="str">
        <f>_xlfn.IFNA(IF(VLOOKUP('Scorer(A)'!$D67,'Scorer(A)'!$A$122:$P$416,2,FALSE)=0,"",VLOOKUP('Scorer(A)'!$D67,'Scorer(A)'!$A$122:$P$416,2,FALSE)),"")</f>
        <v/>
      </c>
      <c r="D67" s="34" t="str">
        <f>_xlfn.IFNA(VLOOKUP('Scorer(A)'!$D67,'Scorer(A)'!$A$122:$P$416,3,FALSE),"")</f>
        <v/>
      </c>
      <c r="E67" s="34" t="str">
        <f>_xlfn.IFNA(VLOOKUP('Scorer(A)'!$D67,'Scorer(A)'!$A$122:$Q$416,17,FALSE),"")</f>
        <v/>
      </c>
      <c r="F67" s="35" t="str">
        <f>IF(J67="Duplicate","",IF(LEFT(B67,1)="A","("&amp;'Scorer(A)'!L67&amp;","&amp;'Scorer(A)'!M67&amp;","&amp;'Scorer(A)'!N67&amp;")",""))</f>
        <v/>
      </c>
      <c r="G67" s="35" t="str">
        <f>IF(OR(LEFT(B67,1)="A",LEFT(B67,1)="M",LEFT(B67,1)="Z",B67=""),"",'Scorer(A)'!X67)</f>
        <v/>
      </c>
      <c r="H67" s="35" t="str">
        <f>IF(LEFT(B67,1)="A",'Scorer(A)'!Y67,"")</f>
        <v/>
      </c>
      <c r="I67" s="35" t="str">
        <f t="shared" si="0"/>
        <v/>
      </c>
      <c r="J67" s="36" t="str">
        <f>IF(B67="","",IF(COUNTIF($B$11:B87,B87)&gt;1,"Duplicate","("&amp;'Scorer(A)'!R67&amp;","&amp;'Scorer(A)'!S67&amp;","&amp;'Scorer(A)'!T67&amp;")"))</f>
        <v/>
      </c>
    </row>
    <row r="68" spans="1:10" ht="18.75" x14ac:dyDescent="0.25">
      <c r="A68" s="32">
        <v>58</v>
      </c>
      <c r="B68" s="38"/>
      <c r="C68" s="33" t="str">
        <f>_xlfn.IFNA(IF(VLOOKUP('Scorer(A)'!$D68,'Scorer(A)'!$A$122:$P$416,2,FALSE)=0,"",VLOOKUP('Scorer(A)'!$D68,'Scorer(A)'!$A$122:$P$416,2,FALSE)),"")</f>
        <v/>
      </c>
      <c r="D68" s="34" t="str">
        <f>_xlfn.IFNA(VLOOKUP('Scorer(A)'!$D68,'Scorer(A)'!$A$122:$P$416,3,FALSE),"")</f>
        <v/>
      </c>
      <c r="E68" s="34" t="str">
        <f>_xlfn.IFNA(VLOOKUP('Scorer(A)'!$D68,'Scorer(A)'!$A$122:$Q$416,17,FALSE),"")</f>
        <v/>
      </c>
      <c r="F68" s="35" t="str">
        <f>IF(J68="Duplicate","",IF(LEFT(B68,1)="A","("&amp;'Scorer(A)'!L68&amp;","&amp;'Scorer(A)'!M68&amp;","&amp;'Scorer(A)'!N68&amp;")",""))</f>
        <v/>
      </c>
      <c r="G68" s="35" t="str">
        <f>IF(OR(LEFT(B68,1)="A",LEFT(B68,1)="M",LEFT(B68,1)="Z",B68=""),"",'Scorer(A)'!X68)</f>
        <v/>
      </c>
      <c r="H68" s="35" t="str">
        <f>IF(LEFT(B68,1)="A",'Scorer(A)'!Y68,"")</f>
        <v/>
      </c>
      <c r="I68" s="35" t="str">
        <f t="shared" si="0"/>
        <v/>
      </c>
      <c r="J68" s="36" t="str">
        <f>IF(B68="","",IF(COUNTIF($B$11:B88,B88)&gt;1,"Duplicate","("&amp;'Scorer(A)'!R68&amp;","&amp;'Scorer(A)'!S68&amp;","&amp;'Scorer(A)'!T68&amp;")"))</f>
        <v/>
      </c>
    </row>
    <row r="69" spans="1:10" ht="18.75" x14ac:dyDescent="0.25">
      <c r="A69" s="32">
        <v>59</v>
      </c>
      <c r="B69" s="38"/>
      <c r="C69" s="33" t="str">
        <f>_xlfn.IFNA(IF(VLOOKUP('Scorer(A)'!$D69,'Scorer(A)'!$A$122:$P$416,2,FALSE)=0,"",VLOOKUP('Scorer(A)'!$D69,'Scorer(A)'!$A$122:$P$416,2,FALSE)),"")</f>
        <v/>
      </c>
      <c r="D69" s="34" t="str">
        <f>_xlfn.IFNA(VLOOKUP('Scorer(A)'!$D69,'Scorer(A)'!$A$122:$P$416,3,FALSE),"")</f>
        <v/>
      </c>
      <c r="E69" s="34" t="str">
        <f>_xlfn.IFNA(VLOOKUP('Scorer(A)'!$D69,'Scorer(A)'!$A$122:$Q$416,17,FALSE),"")</f>
        <v/>
      </c>
      <c r="F69" s="35" t="str">
        <f>IF(J69="Duplicate","",IF(LEFT(B69,1)="A","("&amp;'Scorer(A)'!L69&amp;","&amp;'Scorer(A)'!M69&amp;","&amp;'Scorer(A)'!N69&amp;")",""))</f>
        <v/>
      </c>
      <c r="G69" s="35" t="str">
        <f>IF(OR(LEFT(B69,1)="A",LEFT(B69,1)="M",LEFT(B69,1)="Z",B69=""),"",'Scorer(A)'!X69)</f>
        <v/>
      </c>
      <c r="H69" s="35" t="str">
        <f>IF(LEFT(B69,1)="A",'Scorer(A)'!Y69,"")</f>
        <v/>
      </c>
      <c r="I69" s="35" t="str">
        <f t="shared" si="0"/>
        <v/>
      </c>
      <c r="J69" s="36" t="str">
        <f>IF(B69="","",IF(COUNTIF($B$11:B89,B89)&gt;1,"Duplicate","("&amp;'Scorer(A)'!R69&amp;","&amp;'Scorer(A)'!S69&amp;","&amp;'Scorer(A)'!T69&amp;")"))</f>
        <v/>
      </c>
    </row>
    <row r="70" spans="1:10" ht="18.75" x14ac:dyDescent="0.25">
      <c r="A70" s="32">
        <v>60</v>
      </c>
      <c r="B70" s="38"/>
      <c r="C70" s="33" t="str">
        <f>_xlfn.IFNA(IF(VLOOKUP('Scorer(A)'!$D70,'Scorer(A)'!$A$122:$P$416,2,FALSE)=0,"",VLOOKUP('Scorer(A)'!$D70,'Scorer(A)'!$A$122:$P$416,2,FALSE)),"")</f>
        <v/>
      </c>
      <c r="D70" s="34" t="str">
        <f>_xlfn.IFNA(VLOOKUP('Scorer(A)'!$D70,'Scorer(A)'!$A$122:$P$416,3,FALSE),"")</f>
        <v/>
      </c>
      <c r="E70" s="34" t="str">
        <f>_xlfn.IFNA(VLOOKUP('Scorer(A)'!$D70,'Scorer(A)'!$A$122:$Q$416,17,FALSE),"")</f>
        <v/>
      </c>
      <c r="F70" s="35" t="str">
        <f>IF(J70="Duplicate","",IF(LEFT(B70,1)="A","("&amp;'Scorer(A)'!L70&amp;","&amp;'Scorer(A)'!M70&amp;","&amp;'Scorer(A)'!N70&amp;")",""))</f>
        <v/>
      </c>
      <c r="G70" s="35" t="str">
        <f>IF(OR(LEFT(B70,1)="A",LEFT(B70,1)="M",LEFT(B70,1)="Z",B70=""),"",'Scorer(A)'!X70)</f>
        <v/>
      </c>
      <c r="H70" s="35" t="str">
        <f>IF(LEFT(B70,1)="A",'Scorer(A)'!Y70,"")</f>
        <v/>
      </c>
      <c r="I70" s="35" t="str">
        <f t="shared" si="0"/>
        <v/>
      </c>
      <c r="J70" s="36" t="str">
        <f>IF(B70="","",IF(COUNTIF($B$11:B90,B90)&gt;1,"Duplicate","("&amp;'Scorer(A)'!R70&amp;","&amp;'Scorer(A)'!S70&amp;","&amp;'Scorer(A)'!T70&amp;")"))</f>
        <v/>
      </c>
    </row>
    <row r="71" spans="1:10" ht="18.75" x14ac:dyDescent="0.25">
      <c r="A71" s="32">
        <v>61</v>
      </c>
      <c r="B71" s="38"/>
      <c r="C71" s="33" t="str">
        <f>_xlfn.IFNA(IF(VLOOKUP('Scorer(A)'!$D71,'Scorer(A)'!$A$122:$P$416,2,FALSE)=0,"",VLOOKUP('Scorer(A)'!$D71,'Scorer(A)'!$A$122:$P$416,2,FALSE)),"")</f>
        <v/>
      </c>
      <c r="D71" s="34" t="str">
        <f>_xlfn.IFNA(VLOOKUP('Scorer(A)'!$D71,'Scorer(A)'!$A$122:$P$416,3,FALSE),"")</f>
        <v/>
      </c>
      <c r="E71" s="34" t="str">
        <f>_xlfn.IFNA(VLOOKUP('Scorer(A)'!$D71,'Scorer(A)'!$A$122:$Q$416,17,FALSE),"")</f>
        <v/>
      </c>
      <c r="F71" s="35" t="str">
        <f>IF(J71="Duplicate","",IF(LEFT(B71,1)="A","("&amp;'Scorer(A)'!L71&amp;","&amp;'Scorer(A)'!M71&amp;","&amp;'Scorer(A)'!N71&amp;")",""))</f>
        <v/>
      </c>
      <c r="G71" s="35" t="str">
        <f>IF(OR(LEFT(B71,1)="A",LEFT(B71,1)="M",LEFT(B71,1)="Z",B71=""),"",'Scorer(A)'!X71)</f>
        <v/>
      </c>
      <c r="H71" s="35" t="str">
        <f>IF(LEFT(B71,1)="A",'Scorer(A)'!Y71,"")</f>
        <v/>
      </c>
      <c r="I71" s="35" t="str">
        <f t="shared" si="0"/>
        <v/>
      </c>
      <c r="J71" s="36" t="str">
        <f>IF(B71="","",IF(COUNTIF($B$11:B91,B91)&gt;1,"Duplicate","("&amp;'Scorer(A)'!R71&amp;","&amp;'Scorer(A)'!S71&amp;","&amp;'Scorer(A)'!T71&amp;")"))</f>
        <v/>
      </c>
    </row>
    <row r="72" spans="1:10" ht="18.75" x14ac:dyDescent="0.25">
      <c r="A72" s="32">
        <v>62</v>
      </c>
      <c r="B72" s="38"/>
      <c r="C72" s="33" t="str">
        <f>_xlfn.IFNA(IF(VLOOKUP('Scorer(A)'!$D72,'Scorer(A)'!$A$122:$P$416,2,FALSE)=0,"",VLOOKUP('Scorer(A)'!$D72,'Scorer(A)'!$A$122:$P$416,2,FALSE)),"")</f>
        <v/>
      </c>
      <c r="D72" s="34" t="str">
        <f>_xlfn.IFNA(VLOOKUP('Scorer(A)'!$D72,'Scorer(A)'!$A$122:$P$416,3,FALSE),"")</f>
        <v/>
      </c>
      <c r="E72" s="34" t="str">
        <f>_xlfn.IFNA(VLOOKUP('Scorer(A)'!$D72,'Scorer(A)'!$A$122:$Q$416,17,FALSE),"")</f>
        <v/>
      </c>
      <c r="F72" s="35" t="str">
        <f>IF(J72="Duplicate","",IF(LEFT(B72,1)="A","("&amp;'Scorer(A)'!L72&amp;","&amp;'Scorer(A)'!M72&amp;","&amp;'Scorer(A)'!N72&amp;")",""))</f>
        <v/>
      </c>
      <c r="G72" s="35" t="str">
        <f>IF(OR(LEFT(B72,1)="A",LEFT(B72,1)="M",LEFT(B72,1)="Z",B72=""),"",'Scorer(A)'!X72)</f>
        <v/>
      </c>
      <c r="H72" s="35" t="str">
        <f>IF(LEFT(B72,1)="A",'Scorer(A)'!Y72,"")</f>
        <v/>
      </c>
      <c r="I72" s="35" t="str">
        <f t="shared" si="0"/>
        <v/>
      </c>
      <c r="J72" s="36" t="str">
        <f>IF(B72="","",IF(COUNTIF($B$11:B92,B92)&gt;1,"Duplicate","("&amp;'Scorer(A)'!R72&amp;","&amp;'Scorer(A)'!S72&amp;","&amp;'Scorer(A)'!T72&amp;")"))</f>
        <v/>
      </c>
    </row>
    <row r="73" spans="1:10" ht="18.75" x14ac:dyDescent="0.25">
      <c r="A73" s="32">
        <v>63</v>
      </c>
      <c r="B73" s="38"/>
      <c r="C73" s="33" t="str">
        <f>_xlfn.IFNA(IF(VLOOKUP('Scorer(A)'!$D73,'Scorer(A)'!$A$122:$P$416,2,FALSE)=0,"",VLOOKUP('Scorer(A)'!$D73,'Scorer(A)'!$A$122:$P$416,2,FALSE)),"")</f>
        <v/>
      </c>
      <c r="D73" s="34" t="str">
        <f>_xlfn.IFNA(VLOOKUP('Scorer(A)'!$D73,'Scorer(A)'!$A$122:$P$416,3,FALSE),"")</f>
        <v/>
      </c>
      <c r="E73" s="34" t="str">
        <f>_xlfn.IFNA(VLOOKUP('Scorer(A)'!$D73,'Scorer(A)'!$A$122:$Q$416,17,FALSE),"")</f>
        <v/>
      </c>
      <c r="F73" s="35" t="str">
        <f>IF(J73="Duplicate","",IF(LEFT(B73,1)="A","("&amp;'Scorer(A)'!L73&amp;","&amp;'Scorer(A)'!M73&amp;","&amp;'Scorer(A)'!N73&amp;")",""))</f>
        <v/>
      </c>
      <c r="G73" s="35" t="str">
        <f>IF(OR(LEFT(B73,1)="A",LEFT(B73,1)="M",LEFT(B73,1)="Z",B73=""),"",'Scorer(A)'!X73)</f>
        <v/>
      </c>
      <c r="H73" s="35" t="str">
        <f>IF(LEFT(B73,1)="A",'Scorer(A)'!Y73,"")</f>
        <v/>
      </c>
      <c r="I73" s="35" t="str">
        <f t="shared" si="0"/>
        <v/>
      </c>
      <c r="J73" s="36" t="str">
        <f>IF(B73="","",IF(COUNTIF($B$11:B93,B93)&gt;1,"Duplicate","("&amp;'Scorer(A)'!R73&amp;","&amp;'Scorer(A)'!S73&amp;","&amp;'Scorer(A)'!T73&amp;")"))</f>
        <v/>
      </c>
    </row>
    <row r="74" spans="1:10" ht="18.75" x14ac:dyDescent="0.25">
      <c r="A74" s="32">
        <v>64</v>
      </c>
      <c r="B74" s="38"/>
      <c r="C74" s="33" t="str">
        <f>_xlfn.IFNA(IF(VLOOKUP('Scorer(A)'!$D74,'Scorer(A)'!$A$122:$P$416,2,FALSE)=0,"",VLOOKUP('Scorer(A)'!$D74,'Scorer(A)'!$A$122:$P$416,2,FALSE)),"")</f>
        <v/>
      </c>
      <c r="D74" s="34" t="str">
        <f>_xlfn.IFNA(VLOOKUP('Scorer(A)'!$D74,'Scorer(A)'!$A$122:$P$416,3,FALSE),"")</f>
        <v/>
      </c>
      <c r="E74" s="34" t="str">
        <f>_xlfn.IFNA(VLOOKUP('Scorer(A)'!$D74,'Scorer(A)'!$A$122:$Q$416,17,FALSE),"")</f>
        <v/>
      </c>
      <c r="F74" s="35" t="str">
        <f>IF(J74="Duplicate","",IF(LEFT(B74,1)="A","("&amp;'Scorer(A)'!L74&amp;","&amp;'Scorer(A)'!M74&amp;","&amp;'Scorer(A)'!N74&amp;")",""))</f>
        <v/>
      </c>
      <c r="G74" s="35" t="str">
        <f>IF(OR(LEFT(B74,1)="A",LEFT(B74,1)="M",LEFT(B74,1)="Z",B74=""),"",'Scorer(A)'!X74)</f>
        <v/>
      </c>
      <c r="H74" s="35" t="str">
        <f>IF(LEFT(B74,1)="A",'Scorer(A)'!Y74,"")</f>
        <v/>
      </c>
      <c r="I74" s="35" t="str">
        <f t="shared" si="0"/>
        <v/>
      </c>
      <c r="J74" s="36" t="str">
        <f>IF(B74="","",IF(COUNTIF($B$11:B94,B94)&gt;1,"Duplicate","("&amp;'Scorer(A)'!R74&amp;","&amp;'Scorer(A)'!S74&amp;","&amp;'Scorer(A)'!T74&amp;")"))</f>
        <v/>
      </c>
    </row>
    <row r="75" spans="1:10" ht="18.75" x14ac:dyDescent="0.25">
      <c r="A75" s="32">
        <v>65</v>
      </c>
      <c r="B75" s="38"/>
      <c r="C75" s="33" t="str">
        <f>_xlfn.IFNA(IF(VLOOKUP('Scorer(A)'!$D75,'Scorer(A)'!$A$122:$P$416,2,FALSE)=0,"",VLOOKUP('Scorer(A)'!$D75,'Scorer(A)'!$A$122:$P$416,2,FALSE)),"")</f>
        <v/>
      </c>
      <c r="D75" s="34" t="str">
        <f>_xlfn.IFNA(VLOOKUP('Scorer(A)'!$D75,'Scorer(A)'!$A$122:$P$416,3,FALSE),"")</f>
        <v/>
      </c>
      <c r="E75" s="34" t="str">
        <f>_xlfn.IFNA(VLOOKUP('Scorer(A)'!$D75,'Scorer(A)'!$A$122:$Q$416,17,FALSE),"")</f>
        <v/>
      </c>
      <c r="F75" s="35" t="str">
        <f>IF(J75="Duplicate","",IF(LEFT(B75,1)="A","("&amp;'Scorer(A)'!L75&amp;","&amp;'Scorer(A)'!M75&amp;","&amp;'Scorer(A)'!N75&amp;")",""))</f>
        <v/>
      </c>
      <c r="G75" s="35" t="str">
        <f>IF(OR(LEFT(B75,1)="A",LEFT(B75,1)="M",LEFT(B75,1)="Z",B75=""),"",'Scorer(A)'!X75)</f>
        <v/>
      </c>
      <c r="H75" s="35" t="str">
        <f>IF(LEFT(B75,1)="A",'Scorer(A)'!Y75,"")</f>
        <v/>
      </c>
      <c r="I75" s="35" t="str">
        <f t="shared" si="0"/>
        <v/>
      </c>
      <c r="J75" s="36" t="str">
        <f>IF(B75="","",IF(COUNTIF($B$11:B95,B95)&gt;1,"Duplicate","("&amp;'Scorer(A)'!R75&amp;","&amp;'Scorer(A)'!S75&amp;","&amp;'Scorer(A)'!T75&amp;")"))</f>
        <v/>
      </c>
    </row>
    <row r="76" spans="1:10" ht="18.75" x14ac:dyDescent="0.25">
      <c r="A76" s="32">
        <v>66</v>
      </c>
      <c r="B76" s="38"/>
      <c r="C76" s="33" t="str">
        <f>_xlfn.IFNA(IF(VLOOKUP('Scorer(A)'!$D76,'Scorer(A)'!$A$122:$P$416,2,FALSE)=0,"",VLOOKUP('Scorer(A)'!$D76,'Scorer(A)'!$A$122:$P$416,2,FALSE)),"")</f>
        <v/>
      </c>
      <c r="D76" s="34" t="str">
        <f>_xlfn.IFNA(VLOOKUP('Scorer(A)'!$D76,'Scorer(A)'!$A$122:$P$416,3,FALSE),"")</f>
        <v/>
      </c>
      <c r="E76" s="34" t="str">
        <f>_xlfn.IFNA(VLOOKUP('Scorer(A)'!$D76,'Scorer(A)'!$A$122:$Q$416,17,FALSE),"")</f>
        <v/>
      </c>
      <c r="F76" s="35" t="str">
        <f>IF(J76="Duplicate","",IF(LEFT(B76,1)="A","("&amp;'Scorer(A)'!L76&amp;","&amp;'Scorer(A)'!M76&amp;","&amp;'Scorer(A)'!N76&amp;")",""))</f>
        <v/>
      </c>
      <c r="G76" s="35" t="str">
        <f>IF(OR(LEFT(B76,1)="A",LEFT(B76,1)="M",LEFT(B76,1)="Z",B76=""),"",'Scorer(A)'!X76)</f>
        <v/>
      </c>
      <c r="H76" s="35" t="str">
        <f>IF(LEFT(B76,1)="A",'Scorer(A)'!Y76,"")</f>
        <v/>
      </c>
      <c r="I76" s="35" t="str">
        <f t="shared" ref="I76:I106" si="1">IF(LEFT(B76,1)="M",10000,"")</f>
        <v/>
      </c>
      <c r="J76" s="36" t="str">
        <f>IF(B76="","",IF(COUNTIF($B$11:B96,B96)&gt;1,"Duplicate","("&amp;'Scorer(A)'!R76&amp;","&amp;'Scorer(A)'!S76&amp;","&amp;'Scorer(A)'!T76&amp;")"))</f>
        <v/>
      </c>
    </row>
    <row r="77" spans="1:10" ht="18.75" x14ac:dyDescent="0.25">
      <c r="A77" s="32">
        <v>67</v>
      </c>
      <c r="B77" s="38"/>
      <c r="C77" s="33" t="str">
        <f>_xlfn.IFNA(IF(VLOOKUP('Scorer(A)'!$D77,'Scorer(A)'!$A$122:$P$416,2,FALSE)=0,"",VLOOKUP('Scorer(A)'!$D77,'Scorer(A)'!$A$122:$P$416,2,FALSE)),"")</f>
        <v/>
      </c>
      <c r="D77" s="34" t="str">
        <f>_xlfn.IFNA(VLOOKUP('Scorer(A)'!$D77,'Scorer(A)'!$A$122:$P$416,3,FALSE),"")</f>
        <v/>
      </c>
      <c r="E77" s="34" t="str">
        <f>_xlfn.IFNA(VLOOKUP('Scorer(A)'!$D77,'Scorer(A)'!$A$122:$Q$416,17,FALSE),"")</f>
        <v/>
      </c>
      <c r="F77" s="35" t="str">
        <f>IF(J77="Duplicate","",IF(LEFT(B77,1)="A","("&amp;'Scorer(A)'!L77&amp;","&amp;'Scorer(A)'!M77&amp;","&amp;'Scorer(A)'!N77&amp;")",""))</f>
        <v/>
      </c>
      <c r="G77" s="35" t="str">
        <f>IF(OR(LEFT(B77,1)="A",LEFT(B77,1)="M",LEFT(B77,1)="Z",B77=""),"",'Scorer(A)'!X77)</f>
        <v/>
      </c>
      <c r="H77" s="35" t="str">
        <f>IF(LEFT(B77,1)="A",'Scorer(A)'!Y77,"")</f>
        <v/>
      </c>
      <c r="I77" s="35" t="str">
        <f t="shared" si="1"/>
        <v/>
      </c>
      <c r="J77" s="36" t="str">
        <f>IF(B77="","",IF(COUNTIF($B$11:B97,B97)&gt;1,"Duplicate","("&amp;'Scorer(A)'!R77&amp;","&amp;'Scorer(A)'!S77&amp;","&amp;'Scorer(A)'!T77&amp;")"))</f>
        <v/>
      </c>
    </row>
    <row r="78" spans="1:10" ht="18.75" x14ac:dyDescent="0.25">
      <c r="A78" s="32">
        <v>68</v>
      </c>
      <c r="B78" s="38"/>
      <c r="C78" s="33" t="str">
        <f>_xlfn.IFNA(IF(VLOOKUP('Scorer(A)'!$D78,'Scorer(A)'!$A$122:$P$416,2,FALSE)=0,"",VLOOKUP('Scorer(A)'!$D78,'Scorer(A)'!$A$122:$P$416,2,FALSE)),"")</f>
        <v/>
      </c>
      <c r="D78" s="34" t="str">
        <f>_xlfn.IFNA(VLOOKUP('Scorer(A)'!$D78,'Scorer(A)'!$A$122:$P$416,3,FALSE),"")</f>
        <v/>
      </c>
      <c r="E78" s="34" t="str">
        <f>_xlfn.IFNA(VLOOKUP('Scorer(A)'!$D78,'Scorer(A)'!$A$122:$Q$416,17,FALSE),"")</f>
        <v/>
      </c>
      <c r="F78" s="35" t="str">
        <f>IF(J78="Duplicate","",IF(LEFT(B78,1)="A","("&amp;'Scorer(A)'!L78&amp;","&amp;'Scorer(A)'!M78&amp;","&amp;'Scorer(A)'!N78&amp;")",""))</f>
        <v/>
      </c>
      <c r="G78" s="35" t="str">
        <f>IF(OR(LEFT(B78,1)="A",LEFT(B78,1)="M",LEFT(B78,1)="Z",B78=""),"",'Scorer(A)'!X78)</f>
        <v/>
      </c>
      <c r="H78" s="35" t="str">
        <f>IF(LEFT(B78,1)="A",'Scorer(A)'!Y78,"")</f>
        <v/>
      </c>
      <c r="I78" s="35" t="str">
        <f t="shared" si="1"/>
        <v/>
      </c>
      <c r="J78" s="36" t="str">
        <f>IF(B78="","",IF(COUNTIF($B$11:B98,B98)&gt;1,"Duplicate","("&amp;'Scorer(A)'!R78&amp;","&amp;'Scorer(A)'!S78&amp;","&amp;'Scorer(A)'!T78&amp;")"))</f>
        <v/>
      </c>
    </row>
    <row r="79" spans="1:10" ht="18.75" x14ac:dyDescent="0.25">
      <c r="A79" s="32">
        <v>69</v>
      </c>
      <c r="B79" s="38"/>
      <c r="C79" s="33" t="str">
        <f>_xlfn.IFNA(IF(VLOOKUP('Scorer(A)'!$D79,'Scorer(A)'!$A$122:$P$416,2,FALSE)=0,"",VLOOKUP('Scorer(A)'!$D79,'Scorer(A)'!$A$122:$P$416,2,FALSE)),"")</f>
        <v/>
      </c>
      <c r="D79" s="34" t="str">
        <f>_xlfn.IFNA(VLOOKUP('Scorer(A)'!$D79,'Scorer(A)'!$A$122:$P$416,3,FALSE),"")</f>
        <v/>
      </c>
      <c r="E79" s="34" t="str">
        <f>_xlfn.IFNA(VLOOKUP('Scorer(A)'!$D79,'Scorer(A)'!$A$122:$Q$416,17,FALSE),"")</f>
        <v/>
      </c>
      <c r="F79" s="35" t="str">
        <f>IF(J79="Duplicate","",IF(LEFT(B79,1)="A","("&amp;'Scorer(A)'!L79&amp;","&amp;'Scorer(A)'!M79&amp;","&amp;'Scorer(A)'!N79&amp;")",""))</f>
        <v/>
      </c>
      <c r="G79" s="35" t="str">
        <f>IF(OR(LEFT(B79,1)="A",LEFT(B79,1)="M",LEFT(B79,1)="Z",B79=""),"",'Scorer(A)'!X79)</f>
        <v/>
      </c>
      <c r="H79" s="35" t="str">
        <f>IF(LEFT(B79,1)="A",'Scorer(A)'!Y79,"")</f>
        <v/>
      </c>
      <c r="I79" s="35" t="str">
        <f t="shared" si="1"/>
        <v/>
      </c>
      <c r="J79" s="36" t="str">
        <f>IF(B79="","",IF(COUNTIF($B$11:B99,B99)&gt;1,"Duplicate","("&amp;'Scorer(A)'!R79&amp;","&amp;'Scorer(A)'!S79&amp;","&amp;'Scorer(A)'!T79&amp;")"))</f>
        <v/>
      </c>
    </row>
    <row r="80" spans="1:10" ht="18.75" x14ac:dyDescent="0.25">
      <c r="A80" s="32">
        <v>70</v>
      </c>
      <c r="B80" s="38"/>
      <c r="C80" s="33" t="str">
        <f>_xlfn.IFNA(IF(VLOOKUP('Scorer(A)'!$D80,'Scorer(A)'!$A$122:$P$416,2,FALSE)=0,"",VLOOKUP('Scorer(A)'!$D80,'Scorer(A)'!$A$122:$P$416,2,FALSE)),"")</f>
        <v/>
      </c>
      <c r="D80" s="34" t="str">
        <f>_xlfn.IFNA(VLOOKUP('Scorer(A)'!$D80,'Scorer(A)'!$A$122:$P$416,3,FALSE),"")</f>
        <v/>
      </c>
      <c r="E80" s="34" t="str">
        <f>_xlfn.IFNA(VLOOKUP('Scorer(A)'!$D80,'Scorer(A)'!$A$122:$Q$416,17,FALSE),"")</f>
        <v/>
      </c>
      <c r="F80" s="35" t="str">
        <f>IF(J80="Duplicate","",IF(LEFT(B80,1)="A","("&amp;'Scorer(A)'!L80&amp;","&amp;'Scorer(A)'!M80&amp;","&amp;'Scorer(A)'!N80&amp;")",""))</f>
        <v/>
      </c>
      <c r="G80" s="35" t="str">
        <f>IF(OR(LEFT(B80,1)="A",LEFT(B80,1)="M",LEFT(B80,1)="Z",B80=""),"",'Scorer(A)'!X80)</f>
        <v/>
      </c>
      <c r="H80" s="35" t="str">
        <f>IF(LEFT(B80,1)="A",'Scorer(A)'!Y80,"")</f>
        <v/>
      </c>
      <c r="I80" s="35" t="str">
        <f t="shared" si="1"/>
        <v/>
      </c>
      <c r="J80" s="36" t="str">
        <f>IF(B80="","",IF(COUNTIF($B$11:B100,B100)&gt;1,"Duplicate","("&amp;'Scorer(A)'!R80&amp;","&amp;'Scorer(A)'!S80&amp;","&amp;'Scorer(A)'!T80&amp;")"))</f>
        <v/>
      </c>
    </row>
    <row r="81" spans="1:10" ht="18.75" x14ac:dyDescent="0.25">
      <c r="A81" s="32">
        <v>71</v>
      </c>
      <c r="B81" s="38"/>
      <c r="C81" s="33" t="str">
        <f>_xlfn.IFNA(IF(VLOOKUP('Scorer(A)'!$D81,'Scorer(A)'!$A$122:$P$416,2,FALSE)=0,"",VLOOKUP('Scorer(A)'!$D81,'Scorer(A)'!$A$122:$P$416,2,FALSE)),"")</f>
        <v/>
      </c>
      <c r="D81" s="34" t="str">
        <f>_xlfn.IFNA(VLOOKUP('Scorer(A)'!$D81,'Scorer(A)'!$A$122:$P$416,3,FALSE),"")</f>
        <v/>
      </c>
      <c r="E81" s="34" t="str">
        <f>_xlfn.IFNA(VLOOKUP('Scorer(A)'!$D81,'Scorer(A)'!$A$122:$Q$416,17,FALSE),"")</f>
        <v/>
      </c>
      <c r="F81" s="35" t="str">
        <f>IF(J81="Duplicate","",IF(LEFT(B81,1)="A","("&amp;'Scorer(A)'!L81&amp;","&amp;'Scorer(A)'!M81&amp;","&amp;'Scorer(A)'!N81&amp;")",""))</f>
        <v/>
      </c>
      <c r="G81" s="35" t="str">
        <f>IF(OR(LEFT(B81,1)="A",LEFT(B81,1)="M",LEFT(B81,1)="Z",B81=""),"",'Scorer(A)'!X81)</f>
        <v/>
      </c>
      <c r="H81" s="35" t="str">
        <f>IF(LEFT(B81,1)="A",'Scorer(A)'!Y81,"")</f>
        <v/>
      </c>
      <c r="I81" s="35" t="str">
        <f t="shared" si="1"/>
        <v/>
      </c>
      <c r="J81" s="36" t="str">
        <f>IF(B81="","",IF(COUNTIF($B$11:B101,B101)&gt;1,"Duplicate","("&amp;'Scorer(A)'!R81&amp;","&amp;'Scorer(A)'!S81&amp;","&amp;'Scorer(A)'!T81&amp;")"))</f>
        <v/>
      </c>
    </row>
    <row r="82" spans="1:10" ht="18.75" x14ac:dyDescent="0.25">
      <c r="A82" s="32">
        <v>72</v>
      </c>
      <c r="B82" s="38"/>
      <c r="C82" s="33" t="str">
        <f>_xlfn.IFNA(IF(VLOOKUP('Scorer(A)'!$D82,'Scorer(A)'!$A$122:$P$416,2,FALSE)=0,"",VLOOKUP('Scorer(A)'!$D82,'Scorer(A)'!$A$122:$P$416,2,FALSE)),"")</f>
        <v/>
      </c>
      <c r="D82" s="34" t="str">
        <f>_xlfn.IFNA(VLOOKUP('Scorer(A)'!$D82,'Scorer(A)'!$A$122:$P$416,3,FALSE),"")</f>
        <v/>
      </c>
      <c r="E82" s="34" t="str">
        <f>_xlfn.IFNA(VLOOKUP('Scorer(A)'!$D82,'Scorer(A)'!$A$122:$Q$416,17,FALSE),"")</f>
        <v/>
      </c>
      <c r="F82" s="35" t="str">
        <f>IF(J82="Duplicate","",IF(LEFT(B82,1)="A","("&amp;'Scorer(A)'!L82&amp;","&amp;'Scorer(A)'!M82&amp;","&amp;'Scorer(A)'!N82&amp;")",""))</f>
        <v/>
      </c>
      <c r="G82" s="35" t="str">
        <f>IF(OR(LEFT(B82,1)="A",LEFT(B82,1)="M",LEFT(B82,1)="Z",B82=""),"",'Scorer(A)'!X82)</f>
        <v/>
      </c>
      <c r="H82" s="35" t="str">
        <f>IF(LEFT(B82,1)="A",'Scorer(A)'!Y82,"")</f>
        <v/>
      </c>
      <c r="I82" s="35" t="str">
        <f t="shared" si="1"/>
        <v/>
      </c>
      <c r="J82" s="36" t="str">
        <f>IF(B82="","",IF(COUNTIF($B$11:B102,B102)&gt;1,"Duplicate","("&amp;'Scorer(A)'!R82&amp;","&amp;'Scorer(A)'!S82&amp;","&amp;'Scorer(A)'!T82&amp;")"))</f>
        <v/>
      </c>
    </row>
    <row r="83" spans="1:10" ht="18.75" x14ac:dyDescent="0.25">
      <c r="A83" s="32">
        <v>73</v>
      </c>
      <c r="B83" s="38"/>
      <c r="C83" s="33" t="str">
        <f>_xlfn.IFNA(IF(VLOOKUP('Scorer(A)'!$D83,'Scorer(A)'!$A$122:$P$416,2,FALSE)=0,"",VLOOKUP('Scorer(A)'!$D83,'Scorer(A)'!$A$122:$P$416,2,FALSE)),"")</f>
        <v/>
      </c>
      <c r="D83" s="34" t="str">
        <f>_xlfn.IFNA(VLOOKUP('Scorer(A)'!$D83,'Scorer(A)'!$A$122:$P$416,3,FALSE),"")</f>
        <v/>
      </c>
      <c r="E83" s="34" t="str">
        <f>_xlfn.IFNA(VLOOKUP('Scorer(A)'!$D83,'Scorer(A)'!$A$122:$Q$416,17,FALSE),"")</f>
        <v/>
      </c>
      <c r="F83" s="35" t="str">
        <f>IF(J83="Duplicate","",IF(LEFT(B83,1)="A","("&amp;'Scorer(A)'!L83&amp;","&amp;'Scorer(A)'!M83&amp;","&amp;'Scorer(A)'!N83&amp;")",""))</f>
        <v/>
      </c>
      <c r="G83" s="35" t="str">
        <f>IF(OR(LEFT(B83,1)="A",LEFT(B83,1)="M",LEFT(B83,1)="Z",B83=""),"",'Scorer(A)'!X83)</f>
        <v/>
      </c>
      <c r="H83" s="35" t="str">
        <f>IF(LEFT(B83,1)="A",'Scorer(A)'!Y83,"")</f>
        <v/>
      </c>
      <c r="I83" s="35" t="str">
        <f t="shared" si="1"/>
        <v/>
      </c>
      <c r="J83" s="36" t="str">
        <f>IF(B83="","",IF(COUNTIF($B$11:B103,B103)&gt;1,"Duplicate","("&amp;'Scorer(A)'!R83&amp;","&amp;'Scorer(A)'!S83&amp;","&amp;'Scorer(A)'!T83&amp;")"))</f>
        <v/>
      </c>
    </row>
    <row r="84" spans="1:10" ht="18.75" x14ac:dyDescent="0.25">
      <c r="A84" s="32">
        <v>74</v>
      </c>
      <c r="B84" s="38"/>
      <c r="C84" s="33" t="str">
        <f>_xlfn.IFNA(IF(VLOOKUP('Scorer(A)'!$D84,'Scorer(A)'!$A$122:$P$416,2,FALSE)=0,"",VLOOKUP('Scorer(A)'!$D84,'Scorer(A)'!$A$122:$P$416,2,FALSE)),"")</f>
        <v/>
      </c>
      <c r="D84" s="34" t="str">
        <f>_xlfn.IFNA(VLOOKUP('Scorer(A)'!$D84,'Scorer(A)'!$A$122:$P$416,3,FALSE),"")</f>
        <v/>
      </c>
      <c r="E84" s="34" t="str">
        <f>_xlfn.IFNA(VLOOKUP('Scorer(A)'!$D84,'Scorer(A)'!$A$122:$Q$416,17,FALSE),"")</f>
        <v/>
      </c>
      <c r="F84" s="35" t="str">
        <f>IF(J84="Duplicate","",IF(LEFT(B84,1)="A","("&amp;'Scorer(A)'!L84&amp;","&amp;'Scorer(A)'!M84&amp;","&amp;'Scorer(A)'!N84&amp;")",""))</f>
        <v/>
      </c>
      <c r="G84" s="35" t="str">
        <f>IF(OR(LEFT(B84,1)="A",LEFT(B84,1)="M",LEFT(B84,1)="Z",B84=""),"",'Scorer(A)'!X84)</f>
        <v/>
      </c>
      <c r="H84" s="35" t="str">
        <f>IF(LEFT(B84,1)="A",'Scorer(A)'!Y84,"")</f>
        <v/>
      </c>
      <c r="I84" s="35" t="str">
        <f t="shared" si="1"/>
        <v/>
      </c>
      <c r="J84" s="36" t="str">
        <f>IF(B84="","",IF(COUNTIF($B$11:B104,B104)&gt;1,"Duplicate","("&amp;'Scorer(A)'!R84&amp;","&amp;'Scorer(A)'!S84&amp;","&amp;'Scorer(A)'!T84&amp;")"))</f>
        <v/>
      </c>
    </row>
    <row r="85" spans="1:10" ht="18.75" x14ac:dyDescent="0.25">
      <c r="A85" s="32">
        <v>75</v>
      </c>
      <c r="B85" s="38"/>
      <c r="C85" s="33" t="str">
        <f>_xlfn.IFNA(IF(VLOOKUP('Scorer(A)'!$D85,'Scorer(A)'!$A$122:$P$416,2,FALSE)=0,"",VLOOKUP('Scorer(A)'!$D85,'Scorer(A)'!$A$122:$P$416,2,FALSE)),"")</f>
        <v/>
      </c>
      <c r="D85" s="34" t="str">
        <f>_xlfn.IFNA(VLOOKUP('Scorer(A)'!$D85,'Scorer(A)'!$A$122:$P$416,3,FALSE),"")</f>
        <v/>
      </c>
      <c r="E85" s="34" t="str">
        <f>_xlfn.IFNA(VLOOKUP('Scorer(A)'!$D85,'Scorer(A)'!$A$122:$Q$416,17,FALSE),"")</f>
        <v/>
      </c>
      <c r="F85" s="35" t="str">
        <f>IF(J85="Duplicate","",IF(LEFT(B85,1)="A","("&amp;'Scorer(A)'!L85&amp;","&amp;'Scorer(A)'!M85&amp;","&amp;'Scorer(A)'!N85&amp;")",""))</f>
        <v/>
      </c>
      <c r="G85" s="35" t="str">
        <f>IF(OR(LEFT(B85,1)="A",LEFT(B85,1)="M",LEFT(B85,1)="Z",B85=""),"",'Scorer(A)'!X85)</f>
        <v/>
      </c>
      <c r="H85" s="35" t="str">
        <f>IF(LEFT(B85,1)="A",'Scorer(A)'!Y85,"")</f>
        <v/>
      </c>
      <c r="I85" s="35" t="str">
        <f t="shared" si="1"/>
        <v/>
      </c>
      <c r="J85" s="36" t="str">
        <f>IF(B85="","",IF(COUNTIF($B$11:B105,B105)&gt;1,"Duplicate","("&amp;'Scorer(A)'!R85&amp;","&amp;'Scorer(A)'!S85&amp;","&amp;'Scorer(A)'!T85&amp;")"))</f>
        <v/>
      </c>
    </row>
    <row r="86" spans="1:10" ht="18.75" x14ac:dyDescent="0.25">
      <c r="A86" s="32">
        <v>76</v>
      </c>
      <c r="B86" s="38"/>
      <c r="C86" s="33" t="str">
        <f>_xlfn.IFNA(IF(VLOOKUP('Scorer(A)'!$D86,'Scorer(A)'!$A$122:$P$416,2,FALSE)=0,"",VLOOKUP('Scorer(A)'!$D86,'Scorer(A)'!$A$122:$P$416,2,FALSE)),"")</f>
        <v/>
      </c>
      <c r="D86" s="34" t="str">
        <f>_xlfn.IFNA(VLOOKUP('Scorer(A)'!$D86,'Scorer(A)'!$A$122:$P$416,3,FALSE),"")</f>
        <v/>
      </c>
      <c r="E86" s="34" t="str">
        <f>_xlfn.IFNA(VLOOKUP('Scorer(A)'!$D86,'Scorer(A)'!$A$122:$Q$416,17,FALSE),"")</f>
        <v/>
      </c>
      <c r="F86" s="35" t="str">
        <f>IF(J86="Duplicate","",IF(LEFT(B86,1)="A","("&amp;'Scorer(A)'!L86&amp;","&amp;'Scorer(A)'!M86&amp;","&amp;'Scorer(A)'!N86&amp;")",""))</f>
        <v/>
      </c>
      <c r="G86" s="35" t="str">
        <f>IF(OR(LEFT(B86,1)="A",LEFT(B86,1)="M",LEFT(B86,1)="Z",B86=""),"",'Scorer(A)'!X86)</f>
        <v/>
      </c>
      <c r="H86" s="35" t="str">
        <f>IF(LEFT(B86,1)="A",'Scorer(A)'!Y86,"")</f>
        <v/>
      </c>
      <c r="I86" s="35" t="str">
        <f t="shared" si="1"/>
        <v/>
      </c>
      <c r="J86" s="36" t="str">
        <f>IF(B86="","",IF(COUNTIF($B$11:B106,B106)&gt;1,"Duplicate","("&amp;'Scorer(A)'!R86&amp;","&amp;'Scorer(A)'!S86&amp;","&amp;'Scorer(A)'!T86&amp;")"))</f>
        <v/>
      </c>
    </row>
    <row r="87" spans="1:10" ht="18.75" x14ac:dyDescent="0.25">
      <c r="A87" s="32">
        <v>77</v>
      </c>
      <c r="B87" s="38"/>
      <c r="C87" s="33" t="str">
        <f>_xlfn.IFNA(IF(VLOOKUP('Scorer(A)'!$D87,'Scorer(A)'!$A$122:$P$416,2,FALSE)=0,"",VLOOKUP('Scorer(A)'!$D87,'Scorer(A)'!$A$122:$P$416,2,FALSE)),"")</f>
        <v/>
      </c>
      <c r="D87" s="34" t="str">
        <f>_xlfn.IFNA(VLOOKUP('Scorer(A)'!$D87,'Scorer(A)'!$A$122:$P$416,3,FALSE),"")</f>
        <v/>
      </c>
      <c r="E87" s="34" t="str">
        <f>_xlfn.IFNA(VLOOKUP('Scorer(A)'!$D87,'Scorer(A)'!$A$122:$Q$416,17,FALSE),"")</f>
        <v/>
      </c>
      <c r="F87" s="35" t="str">
        <f>IF(J87="Duplicate","",IF(LEFT(B87,1)="A","("&amp;'Scorer(A)'!L87&amp;","&amp;'Scorer(A)'!M87&amp;","&amp;'Scorer(A)'!N87&amp;")",""))</f>
        <v/>
      </c>
      <c r="G87" s="35" t="str">
        <f>IF(OR(LEFT(B87,1)="A",LEFT(B87,1)="M",LEFT(B87,1)="Z",B87=""),"",'Scorer(A)'!X87)</f>
        <v/>
      </c>
      <c r="H87" s="35" t="str">
        <f>IF(LEFT(B87,1)="A",'Scorer(A)'!Y87,"")</f>
        <v/>
      </c>
      <c r="I87" s="35" t="str">
        <f t="shared" si="1"/>
        <v/>
      </c>
      <c r="J87" s="36" t="str">
        <f>IF(B87="","",IF(COUNTIF($B$11:B107,B107)&gt;1,"Duplicate","("&amp;'Scorer(A)'!R87&amp;","&amp;'Scorer(A)'!S87&amp;","&amp;'Scorer(A)'!T87&amp;")"))</f>
        <v/>
      </c>
    </row>
    <row r="88" spans="1:10" ht="18.75" x14ac:dyDescent="0.25">
      <c r="A88" s="32">
        <v>78</v>
      </c>
      <c r="B88" s="38"/>
      <c r="C88" s="33" t="str">
        <f>_xlfn.IFNA(IF(VLOOKUP('Scorer(A)'!$D88,'Scorer(A)'!$A$122:$P$416,2,FALSE)=0,"",VLOOKUP('Scorer(A)'!$D88,'Scorer(A)'!$A$122:$P$416,2,FALSE)),"")</f>
        <v/>
      </c>
      <c r="D88" s="34" t="str">
        <f>_xlfn.IFNA(VLOOKUP('Scorer(A)'!$D88,'Scorer(A)'!$A$122:$P$416,3,FALSE),"")</f>
        <v/>
      </c>
      <c r="E88" s="34" t="str">
        <f>_xlfn.IFNA(VLOOKUP('Scorer(A)'!$D88,'Scorer(A)'!$A$122:$Q$416,17,FALSE),"")</f>
        <v/>
      </c>
      <c r="F88" s="35" t="str">
        <f>IF(J88="Duplicate","",IF(LEFT(B88,1)="A","("&amp;'Scorer(A)'!L88&amp;","&amp;'Scorer(A)'!M88&amp;","&amp;'Scorer(A)'!N88&amp;")",""))</f>
        <v/>
      </c>
      <c r="G88" s="35" t="str">
        <f>IF(OR(LEFT(B88,1)="A",LEFT(B88,1)="M",LEFT(B88,1)="Z",B88=""),"",'Scorer(A)'!X88)</f>
        <v/>
      </c>
      <c r="H88" s="35" t="str">
        <f>IF(LEFT(B88,1)="A",'Scorer(A)'!Y88,"")</f>
        <v/>
      </c>
      <c r="I88" s="35" t="str">
        <f t="shared" si="1"/>
        <v/>
      </c>
      <c r="J88" s="36" t="str">
        <f>IF(B88="","",IF(COUNTIF($B$11:B108,B108)&gt;1,"Duplicate","("&amp;'Scorer(A)'!R88&amp;","&amp;'Scorer(A)'!S88&amp;","&amp;'Scorer(A)'!T88&amp;")"))</f>
        <v/>
      </c>
    </row>
    <row r="89" spans="1:10" ht="18.75" x14ac:dyDescent="0.25">
      <c r="A89" s="32">
        <v>79</v>
      </c>
      <c r="B89" s="38"/>
      <c r="C89" s="33" t="str">
        <f>_xlfn.IFNA(IF(VLOOKUP('Scorer(A)'!$D89,'Scorer(A)'!$A$122:$P$416,2,FALSE)=0,"",VLOOKUP('Scorer(A)'!$D89,'Scorer(A)'!$A$122:$P$416,2,FALSE)),"")</f>
        <v/>
      </c>
      <c r="D89" s="34" t="str">
        <f>_xlfn.IFNA(VLOOKUP('Scorer(A)'!$D89,'Scorer(A)'!$A$122:$P$416,3,FALSE),"")</f>
        <v/>
      </c>
      <c r="E89" s="34" t="str">
        <f>_xlfn.IFNA(VLOOKUP('Scorer(A)'!$D89,'Scorer(A)'!$A$122:$Q$416,17,FALSE),"")</f>
        <v/>
      </c>
      <c r="F89" s="35" t="str">
        <f>IF(J89="Duplicate","",IF(LEFT(B89,1)="A","("&amp;'Scorer(A)'!L89&amp;","&amp;'Scorer(A)'!M89&amp;","&amp;'Scorer(A)'!N89&amp;")",""))</f>
        <v/>
      </c>
      <c r="G89" s="35" t="str">
        <f>IF(OR(LEFT(B89,1)="A",LEFT(B89,1)="M",LEFT(B89,1)="Z",B89=""),"",'Scorer(A)'!X89)</f>
        <v/>
      </c>
      <c r="H89" s="35" t="str">
        <f>IF(LEFT(B89,1)="A",'Scorer(A)'!Y89,"")</f>
        <v/>
      </c>
      <c r="I89" s="35" t="str">
        <f t="shared" si="1"/>
        <v/>
      </c>
      <c r="J89" s="36" t="str">
        <f>IF(B89="","",IF(COUNTIF($B$11:B109,B109)&gt;1,"Duplicate","("&amp;'Scorer(A)'!R89&amp;","&amp;'Scorer(A)'!S89&amp;","&amp;'Scorer(A)'!T89&amp;")"))</f>
        <v/>
      </c>
    </row>
    <row r="90" spans="1:10" ht="18.75" x14ac:dyDescent="0.25">
      <c r="A90" s="32">
        <v>80</v>
      </c>
      <c r="B90" s="38"/>
      <c r="C90" s="33" t="str">
        <f>_xlfn.IFNA(IF(VLOOKUP('Scorer(A)'!$D90,'Scorer(A)'!$A$122:$P$416,2,FALSE)=0,"",VLOOKUP('Scorer(A)'!$D90,'Scorer(A)'!$A$122:$P$416,2,FALSE)),"")</f>
        <v/>
      </c>
      <c r="D90" s="34" t="str">
        <f>_xlfn.IFNA(VLOOKUP('Scorer(A)'!$D90,'Scorer(A)'!$A$122:$P$416,3,FALSE),"")</f>
        <v/>
      </c>
      <c r="E90" s="34" t="str">
        <f>_xlfn.IFNA(VLOOKUP('Scorer(A)'!$D90,'Scorer(A)'!$A$122:$Q$416,17,FALSE),"")</f>
        <v/>
      </c>
      <c r="F90" s="35" t="str">
        <f>IF(J90="Duplicate","",IF(LEFT(B90,1)="A","("&amp;'Scorer(A)'!L90&amp;","&amp;'Scorer(A)'!M90&amp;","&amp;'Scorer(A)'!N90&amp;")",""))</f>
        <v/>
      </c>
      <c r="G90" s="35" t="str">
        <f>IF(OR(LEFT(B90,1)="A",LEFT(B90,1)="M",LEFT(B90,1)="Z",B90=""),"",'Scorer(A)'!X90)</f>
        <v/>
      </c>
      <c r="H90" s="35" t="str">
        <f>IF(LEFT(B90,1)="A",'Scorer(A)'!Y90,"")</f>
        <v/>
      </c>
      <c r="I90" s="35" t="str">
        <f t="shared" si="1"/>
        <v/>
      </c>
      <c r="J90" s="36" t="str">
        <f>IF(B90="","",IF(COUNTIF($B$11:B110,B110)&gt;1,"Duplicate","("&amp;'Scorer(A)'!R90&amp;","&amp;'Scorer(A)'!S90&amp;","&amp;'Scorer(A)'!T90&amp;")"))</f>
        <v/>
      </c>
    </row>
    <row r="91" spans="1:10" ht="18.75" x14ac:dyDescent="0.25">
      <c r="A91" s="32">
        <v>81</v>
      </c>
      <c r="B91" s="38"/>
      <c r="C91" s="33" t="str">
        <f>_xlfn.IFNA(IF(VLOOKUP('Scorer(A)'!$D91,'Scorer(A)'!$A$122:$P$416,2,FALSE)=0,"",VLOOKUP('Scorer(A)'!$D91,'Scorer(A)'!$A$122:$P$416,2,FALSE)),"")</f>
        <v/>
      </c>
      <c r="D91" s="34" t="str">
        <f>_xlfn.IFNA(VLOOKUP('Scorer(A)'!$D91,'Scorer(A)'!$A$122:$P$416,3,FALSE),"")</f>
        <v/>
      </c>
      <c r="E91" s="34" t="str">
        <f>_xlfn.IFNA(VLOOKUP('Scorer(A)'!$D91,'Scorer(A)'!$A$122:$Q$416,17,FALSE),"")</f>
        <v/>
      </c>
      <c r="F91" s="35" t="str">
        <f>IF(J91="Duplicate","",IF(LEFT(B91,1)="A","("&amp;'Scorer(A)'!L91&amp;","&amp;'Scorer(A)'!M91&amp;","&amp;'Scorer(A)'!N91&amp;")",""))</f>
        <v/>
      </c>
      <c r="G91" s="35" t="str">
        <f>IF(OR(LEFT(B91,1)="A",LEFT(B91,1)="M",LEFT(B91,1)="Z",B91=""),"",'Scorer(A)'!X91)</f>
        <v/>
      </c>
      <c r="H91" s="35" t="str">
        <f>IF(LEFT(B91,1)="A",'Scorer(A)'!Y91,"")</f>
        <v/>
      </c>
      <c r="I91" s="35" t="str">
        <f t="shared" si="1"/>
        <v/>
      </c>
      <c r="J91" s="36" t="str">
        <f>IF(B91="","",IF(COUNTIF($B$11:B111,B111)&gt;1,"Duplicate","("&amp;'Scorer(A)'!R91&amp;","&amp;'Scorer(A)'!S91&amp;","&amp;'Scorer(A)'!T91&amp;")"))</f>
        <v/>
      </c>
    </row>
    <row r="92" spans="1:10" ht="18.75" x14ac:dyDescent="0.25">
      <c r="A92" s="32">
        <v>82</v>
      </c>
      <c r="B92" s="38"/>
      <c r="C92" s="33" t="str">
        <f>_xlfn.IFNA(IF(VLOOKUP('Scorer(A)'!$D92,'Scorer(A)'!$A$122:$P$416,2,FALSE)=0,"",VLOOKUP('Scorer(A)'!$D92,'Scorer(A)'!$A$122:$P$416,2,FALSE)),"")</f>
        <v/>
      </c>
      <c r="D92" s="34" t="str">
        <f>_xlfn.IFNA(VLOOKUP('Scorer(A)'!$D92,'Scorer(A)'!$A$122:$P$416,3,FALSE),"")</f>
        <v/>
      </c>
      <c r="E92" s="34" t="str">
        <f>_xlfn.IFNA(VLOOKUP('Scorer(A)'!$D92,'Scorer(A)'!$A$122:$Q$416,17,FALSE),"")</f>
        <v/>
      </c>
      <c r="F92" s="35" t="str">
        <f>IF(J92="Duplicate","",IF(LEFT(B92,1)="A","("&amp;'Scorer(A)'!L92&amp;","&amp;'Scorer(A)'!M92&amp;","&amp;'Scorer(A)'!N92&amp;")",""))</f>
        <v/>
      </c>
      <c r="G92" s="35" t="str">
        <f>IF(OR(LEFT(B92,1)="A",LEFT(B92,1)="M",LEFT(B92,1)="Z",B92=""),"",'Scorer(A)'!X92)</f>
        <v/>
      </c>
      <c r="H92" s="35" t="str">
        <f>IF(LEFT(B92,1)="A",'Scorer(A)'!Y92,"")</f>
        <v/>
      </c>
      <c r="I92" s="35" t="str">
        <f t="shared" si="1"/>
        <v/>
      </c>
      <c r="J92" s="36" t="str">
        <f>IF(B92="","",IF(COUNTIF($B$11:B112,B112)&gt;1,"Duplicate","("&amp;'Scorer(A)'!R92&amp;","&amp;'Scorer(A)'!S92&amp;","&amp;'Scorer(A)'!T92&amp;")"))</f>
        <v/>
      </c>
    </row>
    <row r="93" spans="1:10" ht="18.75" x14ac:dyDescent="0.25">
      <c r="A93" s="32">
        <v>83</v>
      </c>
      <c r="B93" s="38"/>
      <c r="C93" s="33" t="str">
        <f>_xlfn.IFNA(IF(VLOOKUP('Scorer(A)'!$D93,'Scorer(A)'!$A$122:$P$416,2,FALSE)=0,"",VLOOKUP('Scorer(A)'!$D93,'Scorer(A)'!$A$122:$P$416,2,FALSE)),"")</f>
        <v/>
      </c>
      <c r="D93" s="34" t="str">
        <f>_xlfn.IFNA(VLOOKUP('Scorer(A)'!$D93,'Scorer(A)'!$A$122:$P$416,3,FALSE),"")</f>
        <v/>
      </c>
      <c r="E93" s="34" t="str">
        <f>_xlfn.IFNA(VLOOKUP('Scorer(A)'!$D93,'Scorer(A)'!$A$122:$Q$416,17,FALSE),"")</f>
        <v/>
      </c>
      <c r="F93" s="35" t="str">
        <f>IF(J93="Duplicate","",IF(LEFT(B93,1)="A","("&amp;'Scorer(A)'!L93&amp;","&amp;'Scorer(A)'!M93&amp;","&amp;'Scorer(A)'!N93&amp;")",""))</f>
        <v/>
      </c>
      <c r="G93" s="35" t="str">
        <f>IF(OR(LEFT(B93,1)="A",LEFT(B93,1)="M",LEFT(B93,1)="Z",B93=""),"",'Scorer(A)'!X93)</f>
        <v/>
      </c>
      <c r="H93" s="35" t="str">
        <f>IF(LEFT(B93,1)="A",'Scorer(A)'!Y93,"")</f>
        <v/>
      </c>
      <c r="I93" s="35" t="str">
        <f t="shared" si="1"/>
        <v/>
      </c>
      <c r="J93" s="36" t="str">
        <f>IF(B93="","",IF(COUNTIF($B$11:B113,B113)&gt;1,"Duplicate","("&amp;'Scorer(A)'!R93&amp;","&amp;'Scorer(A)'!S93&amp;","&amp;'Scorer(A)'!T93&amp;")"))</f>
        <v/>
      </c>
    </row>
    <row r="94" spans="1:10" ht="18.75" x14ac:dyDescent="0.25">
      <c r="A94" s="32">
        <v>84</v>
      </c>
      <c r="B94" s="38"/>
      <c r="C94" s="33" t="str">
        <f>_xlfn.IFNA(IF(VLOOKUP('Scorer(A)'!$D94,'Scorer(A)'!$A$122:$P$416,2,FALSE)=0,"",VLOOKUP('Scorer(A)'!$D94,'Scorer(A)'!$A$122:$P$416,2,FALSE)),"")</f>
        <v/>
      </c>
      <c r="D94" s="34" t="str">
        <f>_xlfn.IFNA(VLOOKUP('Scorer(A)'!$D94,'Scorer(A)'!$A$122:$P$416,3,FALSE),"")</f>
        <v/>
      </c>
      <c r="E94" s="34" t="str">
        <f>_xlfn.IFNA(VLOOKUP('Scorer(A)'!$D94,'Scorer(A)'!$A$122:$Q$416,17,FALSE),"")</f>
        <v/>
      </c>
      <c r="F94" s="35" t="str">
        <f>IF(J94="Duplicate","",IF(LEFT(B94,1)="A","("&amp;'Scorer(A)'!L94&amp;","&amp;'Scorer(A)'!M94&amp;","&amp;'Scorer(A)'!N94&amp;")",""))</f>
        <v/>
      </c>
      <c r="G94" s="35" t="str">
        <f>IF(OR(LEFT(B94,1)="A",LEFT(B94,1)="M",LEFT(B94,1)="Z",B94=""),"",'Scorer(A)'!X94)</f>
        <v/>
      </c>
      <c r="H94" s="35" t="str">
        <f>IF(LEFT(B94,1)="A",'Scorer(A)'!Y94,"")</f>
        <v/>
      </c>
      <c r="I94" s="35" t="str">
        <f t="shared" si="1"/>
        <v/>
      </c>
      <c r="J94" s="36" t="str">
        <f>IF(B94="","",IF(COUNTIF($B$11:B114,B114)&gt;1,"Duplicate","("&amp;'Scorer(A)'!R94&amp;","&amp;'Scorer(A)'!S94&amp;","&amp;'Scorer(A)'!T94&amp;")"))</f>
        <v/>
      </c>
    </row>
    <row r="95" spans="1:10" ht="18.75" x14ac:dyDescent="0.25">
      <c r="A95" s="32">
        <v>85</v>
      </c>
      <c r="B95" s="38"/>
      <c r="C95" s="33" t="str">
        <f>_xlfn.IFNA(IF(VLOOKUP('Scorer(A)'!$D95,'Scorer(A)'!$A$122:$P$416,2,FALSE)=0,"",VLOOKUP('Scorer(A)'!$D95,'Scorer(A)'!$A$122:$P$416,2,FALSE)),"")</f>
        <v/>
      </c>
      <c r="D95" s="34" t="str">
        <f>_xlfn.IFNA(VLOOKUP('Scorer(A)'!$D95,'Scorer(A)'!$A$122:$P$416,3,FALSE),"")</f>
        <v/>
      </c>
      <c r="E95" s="34" t="str">
        <f>_xlfn.IFNA(VLOOKUP('Scorer(A)'!$D95,'Scorer(A)'!$A$122:$Q$416,17,FALSE),"")</f>
        <v/>
      </c>
      <c r="F95" s="35" t="str">
        <f>IF(J95="Duplicate","",IF(LEFT(B95,1)="A","("&amp;'Scorer(A)'!L95&amp;","&amp;'Scorer(A)'!M95&amp;","&amp;'Scorer(A)'!N95&amp;")",""))</f>
        <v/>
      </c>
      <c r="G95" s="35" t="str">
        <f>IF(OR(LEFT(B95,1)="A",LEFT(B95,1)="M",LEFT(B95,1)="Z",B95=""),"",'Scorer(A)'!X95)</f>
        <v/>
      </c>
      <c r="H95" s="35" t="str">
        <f>IF(LEFT(B95,1)="A",'Scorer(A)'!Y95,"")</f>
        <v/>
      </c>
      <c r="I95" s="35" t="str">
        <f t="shared" si="1"/>
        <v/>
      </c>
      <c r="J95" s="36" t="str">
        <f>IF(B95="","",IF(COUNTIF($B$11:B115,B115)&gt;1,"Duplicate","("&amp;'Scorer(A)'!R95&amp;","&amp;'Scorer(A)'!S95&amp;","&amp;'Scorer(A)'!T95&amp;")"))</f>
        <v/>
      </c>
    </row>
    <row r="96" spans="1:10" ht="18.75" x14ac:dyDescent="0.25">
      <c r="A96" s="32">
        <v>86</v>
      </c>
      <c r="B96" s="38"/>
      <c r="C96" s="33" t="str">
        <f>_xlfn.IFNA(IF(VLOOKUP('Scorer(A)'!$D96,'Scorer(A)'!$A$122:$P$416,2,FALSE)=0,"",VLOOKUP('Scorer(A)'!$D96,'Scorer(A)'!$A$122:$P$416,2,FALSE)),"")</f>
        <v/>
      </c>
      <c r="D96" s="34" t="str">
        <f>_xlfn.IFNA(VLOOKUP('Scorer(A)'!$D96,'Scorer(A)'!$A$122:$P$416,3,FALSE),"")</f>
        <v/>
      </c>
      <c r="E96" s="34" t="str">
        <f>_xlfn.IFNA(VLOOKUP('Scorer(A)'!$D96,'Scorer(A)'!$A$122:$Q$416,17,FALSE),"")</f>
        <v/>
      </c>
      <c r="F96" s="35" t="str">
        <f>IF(J96="Duplicate","",IF(LEFT(B96,1)="A","("&amp;'Scorer(A)'!L96&amp;","&amp;'Scorer(A)'!M96&amp;","&amp;'Scorer(A)'!N96&amp;")",""))</f>
        <v/>
      </c>
      <c r="G96" s="35" t="str">
        <f>IF(OR(LEFT(B96,1)="A",LEFT(B96,1)="M",LEFT(B96,1)="Z",B96=""),"",'Scorer(A)'!X96)</f>
        <v/>
      </c>
      <c r="H96" s="35" t="str">
        <f>IF(LEFT(B96,1)="A",'Scorer(A)'!Y96,"")</f>
        <v/>
      </c>
      <c r="I96" s="35" t="str">
        <f t="shared" si="1"/>
        <v/>
      </c>
      <c r="J96" s="36" t="str">
        <f>IF(B96="","",IF(COUNTIF($B$11:B116,B116)&gt;1,"Duplicate","("&amp;'Scorer(A)'!R96&amp;","&amp;'Scorer(A)'!S96&amp;","&amp;'Scorer(A)'!T96&amp;")"))</f>
        <v/>
      </c>
    </row>
    <row r="97" spans="1:10" ht="18.75" x14ac:dyDescent="0.25">
      <c r="A97" s="32">
        <v>87</v>
      </c>
      <c r="B97" s="38"/>
      <c r="C97" s="33" t="str">
        <f>_xlfn.IFNA(IF(VLOOKUP('Scorer(A)'!$D97,'Scorer(A)'!$A$122:$P$416,2,FALSE)=0,"",VLOOKUP('Scorer(A)'!$D97,'Scorer(A)'!$A$122:$P$416,2,FALSE)),"")</f>
        <v/>
      </c>
      <c r="D97" s="34" t="str">
        <f>_xlfn.IFNA(VLOOKUP('Scorer(A)'!$D97,'Scorer(A)'!$A$122:$P$416,3,FALSE),"")</f>
        <v/>
      </c>
      <c r="E97" s="34" t="str">
        <f>_xlfn.IFNA(VLOOKUP('Scorer(A)'!$D97,'Scorer(A)'!$A$122:$Q$416,17,FALSE),"")</f>
        <v/>
      </c>
      <c r="F97" s="35" t="str">
        <f>IF(J97="Duplicate","",IF(LEFT(B97,1)="A","("&amp;'Scorer(A)'!L97&amp;","&amp;'Scorer(A)'!M97&amp;","&amp;'Scorer(A)'!N97&amp;")",""))</f>
        <v/>
      </c>
      <c r="G97" s="35" t="str">
        <f>IF(OR(LEFT(B97,1)="A",LEFT(B97,1)="M",LEFT(B97,1)="Z",B97=""),"",'Scorer(A)'!X97)</f>
        <v/>
      </c>
      <c r="H97" s="35" t="str">
        <f>IF(LEFT(B97,1)="A",'Scorer(A)'!Y97,"")</f>
        <v/>
      </c>
      <c r="I97" s="35" t="str">
        <f t="shared" si="1"/>
        <v/>
      </c>
      <c r="J97" s="36" t="str">
        <f>IF(B97="","",IF(COUNTIF($B$11:B117,B117)&gt;1,"Duplicate","("&amp;'Scorer(A)'!R97&amp;","&amp;'Scorer(A)'!S97&amp;","&amp;'Scorer(A)'!T97&amp;")"))</f>
        <v/>
      </c>
    </row>
    <row r="98" spans="1:10" ht="18.75" x14ac:dyDescent="0.25">
      <c r="A98" s="32">
        <v>88</v>
      </c>
      <c r="B98" s="38"/>
      <c r="C98" s="33" t="str">
        <f>_xlfn.IFNA(IF(VLOOKUP('Scorer(A)'!$D98,'Scorer(A)'!$A$122:$P$416,2,FALSE)=0,"",VLOOKUP('Scorer(A)'!$D98,'Scorer(A)'!$A$122:$P$416,2,FALSE)),"")</f>
        <v/>
      </c>
      <c r="D98" s="34" t="str">
        <f>_xlfn.IFNA(VLOOKUP('Scorer(A)'!$D98,'Scorer(A)'!$A$122:$P$416,3,FALSE),"")</f>
        <v/>
      </c>
      <c r="E98" s="34" t="str">
        <f>_xlfn.IFNA(VLOOKUP('Scorer(A)'!$D98,'Scorer(A)'!$A$122:$Q$416,17,FALSE),"")</f>
        <v/>
      </c>
      <c r="F98" s="35" t="str">
        <f>IF(J98="Duplicate","",IF(LEFT(B98,1)="A","("&amp;'Scorer(A)'!L98&amp;","&amp;'Scorer(A)'!M98&amp;","&amp;'Scorer(A)'!N98&amp;")",""))</f>
        <v/>
      </c>
      <c r="G98" s="35" t="str">
        <f>IF(OR(LEFT(B98,1)="A",LEFT(B98,1)="M",LEFT(B98,1)="Z",B98=""),"",'Scorer(A)'!X98)</f>
        <v/>
      </c>
      <c r="H98" s="35" t="str">
        <f>IF(LEFT(B98,1)="A",'Scorer(A)'!Y98,"")</f>
        <v/>
      </c>
      <c r="I98" s="35" t="str">
        <f t="shared" si="1"/>
        <v/>
      </c>
      <c r="J98" s="36" t="str">
        <f>IF(B98="","",IF(COUNTIF($B$11:B118,B118)&gt;1,"Duplicate","("&amp;'Scorer(A)'!R98&amp;","&amp;'Scorer(A)'!S98&amp;","&amp;'Scorer(A)'!T98&amp;")"))</f>
        <v/>
      </c>
    </row>
    <row r="99" spans="1:10" ht="18.75" x14ac:dyDescent="0.25">
      <c r="A99" s="32">
        <v>89</v>
      </c>
      <c r="B99" s="38"/>
      <c r="C99" s="33" t="str">
        <f>_xlfn.IFNA(IF(VLOOKUP('Scorer(A)'!$D99,'Scorer(A)'!$A$122:$P$416,2,FALSE)=0,"",VLOOKUP('Scorer(A)'!$D99,'Scorer(A)'!$A$122:$P$416,2,FALSE)),"")</f>
        <v/>
      </c>
      <c r="D99" s="34" t="str">
        <f>_xlfn.IFNA(VLOOKUP('Scorer(A)'!$D99,'Scorer(A)'!$A$122:$P$416,3,FALSE),"")</f>
        <v/>
      </c>
      <c r="E99" s="34" t="str">
        <f>_xlfn.IFNA(VLOOKUP('Scorer(A)'!$D99,'Scorer(A)'!$A$122:$Q$416,17,FALSE),"")</f>
        <v/>
      </c>
      <c r="F99" s="35" t="str">
        <f>IF(J99="Duplicate","",IF(LEFT(B99,1)="A","("&amp;'Scorer(A)'!L99&amp;","&amp;'Scorer(A)'!M99&amp;","&amp;'Scorer(A)'!N99&amp;")",""))</f>
        <v/>
      </c>
      <c r="G99" s="35" t="str">
        <f>IF(OR(LEFT(B99,1)="A",LEFT(B99,1)="M",LEFT(B99,1)="Z",B99=""),"",'Scorer(A)'!X99)</f>
        <v/>
      </c>
      <c r="H99" s="35" t="str">
        <f>IF(LEFT(B99,1)="A",'Scorer(A)'!Y99,"")</f>
        <v/>
      </c>
      <c r="I99" s="35" t="str">
        <f t="shared" si="1"/>
        <v/>
      </c>
      <c r="J99" s="36" t="str">
        <f>IF(B99="","",IF(COUNTIF($B$11:B119,B119)&gt;1,"Duplicate","("&amp;'Scorer(A)'!R99&amp;","&amp;'Scorer(A)'!S99&amp;","&amp;'Scorer(A)'!T99&amp;")"))</f>
        <v/>
      </c>
    </row>
    <row r="100" spans="1:10" ht="18.75" x14ac:dyDescent="0.25">
      <c r="A100" s="32">
        <v>90</v>
      </c>
      <c r="B100" s="38"/>
      <c r="C100" s="33" t="str">
        <f>_xlfn.IFNA(IF(VLOOKUP('Scorer(A)'!$D100,'Scorer(A)'!$A$122:$P$416,2,FALSE)=0,"",VLOOKUP('Scorer(A)'!$D100,'Scorer(A)'!$A$122:$P$416,2,FALSE)),"")</f>
        <v/>
      </c>
      <c r="D100" s="34" t="str">
        <f>_xlfn.IFNA(VLOOKUP('Scorer(A)'!$D100,'Scorer(A)'!$A$122:$P$416,3,FALSE),"")</f>
        <v/>
      </c>
      <c r="E100" s="34" t="str">
        <f>_xlfn.IFNA(VLOOKUP('Scorer(A)'!$D100,'Scorer(A)'!$A$122:$Q$416,17,FALSE),"")</f>
        <v/>
      </c>
      <c r="F100" s="35" t="str">
        <f>IF(J100="Duplicate","",IF(LEFT(B100,1)="A","("&amp;'Scorer(A)'!L100&amp;","&amp;'Scorer(A)'!M100&amp;","&amp;'Scorer(A)'!N100&amp;")",""))</f>
        <v/>
      </c>
      <c r="G100" s="35" t="str">
        <f>IF(OR(LEFT(B100,1)="A",LEFT(B100,1)="M",LEFT(B100,1)="Z",B100=""),"",'Scorer(A)'!X100)</f>
        <v/>
      </c>
      <c r="H100" s="35" t="str">
        <f>IF(LEFT(B100,1)="A",'Scorer(A)'!Y100,"")</f>
        <v/>
      </c>
      <c r="I100" s="35" t="str">
        <f t="shared" si="1"/>
        <v/>
      </c>
      <c r="J100" s="36" t="str">
        <f>IF(B100="","",IF(COUNTIF($B$11:B120,B120)&gt;1,"Duplicate","("&amp;'Scorer(A)'!R100&amp;","&amp;'Scorer(A)'!S100&amp;","&amp;'Scorer(A)'!T100&amp;")"))</f>
        <v/>
      </c>
    </row>
    <row r="101" spans="1:10" ht="18.75" x14ac:dyDescent="0.25">
      <c r="A101" s="32">
        <v>91</v>
      </c>
      <c r="B101" s="38"/>
      <c r="C101" s="33" t="str">
        <f>_xlfn.IFNA(IF(VLOOKUP('Scorer(A)'!$D101,'Scorer(A)'!$A$122:$P$416,2,FALSE)=0,"",VLOOKUP('Scorer(A)'!$D101,'Scorer(A)'!$A$122:$P$416,2,FALSE)),"")</f>
        <v/>
      </c>
      <c r="D101" s="34" t="str">
        <f>_xlfn.IFNA(VLOOKUP('Scorer(A)'!$D101,'Scorer(A)'!$A$122:$P$416,3,FALSE),"")</f>
        <v/>
      </c>
      <c r="E101" s="34" t="str">
        <f>_xlfn.IFNA(VLOOKUP('Scorer(A)'!$D101,'Scorer(A)'!$A$122:$Q$416,17,FALSE),"")</f>
        <v/>
      </c>
      <c r="F101" s="35" t="str">
        <f>IF(J101="Duplicate","",IF(LEFT(B101,1)="A","("&amp;'Scorer(A)'!L101&amp;","&amp;'Scorer(A)'!M101&amp;","&amp;'Scorer(A)'!N101&amp;")",""))</f>
        <v/>
      </c>
      <c r="G101" s="35" t="str">
        <f>IF(OR(LEFT(B101,1)="A",LEFT(B101,1)="M",LEFT(B101,1)="Z",B101=""),"",'Scorer(A)'!X101)</f>
        <v/>
      </c>
      <c r="H101" s="35" t="str">
        <f>IF(LEFT(B101,1)="A",'Scorer(A)'!Y101,"")</f>
        <v/>
      </c>
      <c r="I101" s="35" t="str">
        <f t="shared" si="1"/>
        <v/>
      </c>
      <c r="J101" s="36" t="str">
        <f>IF(B101="","",IF(COUNTIF($B$11:B121,B121)&gt;1,"Duplicate","("&amp;'Scorer(A)'!R101&amp;","&amp;'Scorer(A)'!S101&amp;","&amp;'Scorer(A)'!T101&amp;")"))</f>
        <v/>
      </c>
    </row>
    <row r="102" spans="1:10" ht="18.75" x14ac:dyDescent="0.25">
      <c r="A102" s="32">
        <v>92</v>
      </c>
      <c r="B102" s="38"/>
      <c r="C102" s="33" t="str">
        <f>_xlfn.IFNA(IF(VLOOKUP('Scorer(A)'!$D102,'Scorer(A)'!$A$122:$P$416,2,FALSE)=0,"",VLOOKUP('Scorer(A)'!$D102,'Scorer(A)'!$A$122:$P$416,2,FALSE)),"")</f>
        <v/>
      </c>
      <c r="D102" s="34" t="str">
        <f>_xlfn.IFNA(VLOOKUP('Scorer(A)'!$D102,'Scorer(A)'!$A$122:$P$416,3,FALSE),"")</f>
        <v/>
      </c>
      <c r="E102" s="34" t="str">
        <f>_xlfn.IFNA(VLOOKUP('Scorer(A)'!$D102,'Scorer(A)'!$A$122:$Q$416,17,FALSE),"")</f>
        <v/>
      </c>
      <c r="F102" s="35" t="str">
        <f>IF(J102="Duplicate","",IF(LEFT(B102,1)="A","("&amp;'Scorer(A)'!L102&amp;","&amp;'Scorer(A)'!M102&amp;","&amp;'Scorer(A)'!N102&amp;")",""))</f>
        <v/>
      </c>
      <c r="G102" s="35" t="str">
        <f>IF(OR(LEFT(B102,1)="A",LEFT(B102,1)="M",LEFT(B102,1)="Z",B102=""),"",'Scorer(A)'!X102)</f>
        <v/>
      </c>
      <c r="H102" s="35" t="str">
        <f>IF(LEFT(B102,1)="A",'Scorer(A)'!Y102,"")</f>
        <v/>
      </c>
      <c r="I102" s="35" t="str">
        <f t="shared" si="1"/>
        <v/>
      </c>
      <c r="J102" s="36" t="str">
        <f>IF(B102="","",IF(COUNTIF($B$11:B122,B122)&gt;1,"Duplicate","("&amp;'Scorer(A)'!R102&amp;","&amp;'Scorer(A)'!S102&amp;","&amp;'Scorer(A)'!T102&amp;")"))</f>
        <v/>
      </c>
    </row>
    <row r="103" spans="1:10" ht="18.75" x14ac:dyDescent="0.25">
      <c r="A103" s="32">
        <v>93</v>
      </c>
      <c r="B103" s="38"/>
      <c r="C103" s="33" t="str">
        <f>_xlfn.IFNA(IF(VLOOKUP('Scorer(A)'!$D103,'Scorer(A)'!$A$122:$P$416,2,FALSE)=0,"",VLOOKUP('Scorer(A)'!$D103,'Scorer(A)'!$A$122:$P$416,2,FALSE)),"")</f>
        <v/>
      </c>
      <c r="D103" s="34" t="str">
        <f>_xlfn.IFNA(VLOOKUP('Scorer(A)'!$D103,'Scorer(A)'!$A$122:$P$416,3,FALSE),"")</f>
        <v/>
      </c>
      <c r="E103" s="34" t="str">
        <f>_xlfn.IFNA(VLOOKUP('Scorer(A)'!$D103,'Scorer(A)'!$A$122:$Q$416,17,FALSE),"")</f>
        <v/>
      </c>
      <c r="F103" s="35" t="str">
        <f>IF(J103="Duplicate","",IF(LEFT(B103,1)="A","("&amp;'Scorer(A)'!L103&amp;","&amp;'Scorer(A)'!M103&amp;","&amp;'Scorer(A)'!N103&amp;")",""))</f>
        <v/>
      </c>
      <c r="G103" s="35" t="str">
        <f>IF(OR(LEFT(B103,1)="A",LEFT(B103,1)="M",LEFT(B103,1)="Z",B103=""),"",'Scorer(A)'!X103)</f>
        <v/>
      </c>
      <c r="H103" s="35" t="str">
        <f>IF(LEFT(B103,1)="A",'Scorer(A)'!Y103,"")</f>
        <v/>
      </c>
      <c r="I103" s="35" t="str">
        <f t="shared" si="1"/>
        <v/>
      </c>
      <c r="J103" s="36" t="str">
        <f>IF(B103="","",IF(COUNTIF($B$11:B123,B123)&gt;1,"Duplicate","("&amp;'Scorer(A)'!R103&amp;","&amp;'Scorer(A)'!S103&amp;","&amp;'Scorer(A)'!T103&amp;")"))</f>
        <v/>
      </c>
    </row>
    <row r="104" spans="1:10" ht="18.75" x14ac:dyDescent="0.25">
      <c r="A104" s="32">
        <v>94</v>
      </c>
      <c r="B104" s="38"/>
      <c r="C104" s="33" t="str">
        <f>_xlfn.IFNA(IF(VLOOKUP('Scorer(A)'!$D104,'Scorer(A)'!$A$122:$P$416,2,FALSE)=0,"",VLOOKUP('Scorer(A)'!$D104,'Scorer(A)'!$A$122:$P$416,2,FALSE)),"")</f>
        <v/>
      </c>
      <c r="D104" s="34" t="str">
        <f>_xlfn.IFNA(VLOOKUP('Scorer(A)'!$D104,'Scorer(A)'!$A$122:$P$416,3,FALSE),"")</f>
        <v/>
      </c>
      <c r="E104" s="34" t="str">
        <f>_xlfn.IFNA(VLOOKUP('Scorer(A)'!$D104,'Scorer(A)'!$A$122:$Q$416,17,FALSE),"")</f>
        <v/>
      </c>
      <c r="F104" s="35" t="str">
        <f>IF(J104="Duplicate","",IF(LEFT(B104,1)="A","("&amp;'Scorer(A)'!L104&amp;","&amp;'Scorer(A)'!M104&amp;","&amp;'Scorer(A)'!N104&amp;")",""))</f>
        <v/>
      </c>
      <c r="G104" s="35" t="str">
        <f>IF(OR(LEFT(B104,1)="A",LEFT(B104,1)="M",LEFT(B104,1)="Z",B104=""),"",'Scorer(A)'!X104)</f>
        <v/>
      </c>
      <c r="H104" s="35" t="str">
        <f>IF(LEFT(B104,1)="A",'Scorer(A)'!Y104,"")</f>
        <v/>
      </c>
      <c r="I104" s="35" t="str">
        <f t="shared" si="1"/>
        <v/>
      </c>
      <c r="J104" s="36" t="str">
        <f>IF(B104="","",IF(COUNTIF($B$11:B124,B124)&gt;1,"Duplicate","("&amp;'Scorer(A)'!R104&amp;","&amp;'Scorer(A)'!S104&amp;","&amp;'Scorer(A)'!T104&amp;")"))</f>
        <v/>
      </c>
    </row>
    <row r="105" spans="1:10" ht="18.75" x14ac:dyDescent="0.25">
      <c r="A105" s="32">
        <v>95</v>
      </c>
      <c r="B105" s="38"/>
      <c r="C105" s="33" t="str">
        <f>_xlfn.IFNA(IF(VLOOKUP('Scorer(A)'!$D105,'Scorer(A)'!$A$122:$P$416,2,FALSE)=0,"",VLOOKUP('Scorer(A)'!$D105,'Scorer(A)'!$A$122:$P$416,2,FALSE)),"")</f>
        <v/>
      </c>
      <c r="D105" s="34" t="str">
        <f>_xlfn.IFNA(VLOOKUP('Scorer(A)'!$D105,'Scorer(A)'!$A$122:$P$416,3,FALSE),"")</f>
        <v/>
      </c>
      <c r="E105" s="34" t="str">
        <f>_xlfn.IFNA(VLOOKUP('Scorer(A)'!$D105,'Scorer(A)'!$A$122:$Q$416,17,FALSE),"")</f>
        <v/>
      </c>
      <c r="F105" s="35" t="str">
        <f>IF(J105="Duplicate","",IF(LEFT(B105,1)="A","("&amp;'Scorer(A)'!L105&amp;","&amp;'Scorer(A)'!M105&amp;","&amp;'Scorer(A)'!N105&amp;")",""))</f>
        <v/>
      </c>
      <c r="G105" s="35" t="str">
        <f>IF(OR(LEFT(B105,1)="A",LEFT(B105,1)="M",LEFT(B105,1)="Z",B105=""),"",'Scorer(A)'!X105)</f>
        <v/>
      </c>
      <c r="H105" s="35" t="str">
        <f>IF(LEFT(B105,1)="A",'Scorer(A)'!Y105,"")</f>
        <v/>
      </c>
      <c r="I105" s="35" t="str">
        <f t="shared" si="1"/>
        <v/>
      </c>
      <c r="J105" s="36" t="str">
        <f>IF(B105="","",IF(COUNTIF($B$11:B125,B125)&gt;1,"Duplicate","("&amp;'Scorer(A)'!R105&amp;","&amp;'Scorer(A)'!S105&amp;","&amp;'Scorer(A)'!T105&amp;")"))</f>
        <v/>
      </c>
    </row>
    <row r="106" spans="1:10" ht="18.75" x14ac:dyDescent="0.25">
      <c r="A106" s="32">
        <v>96</v>
      </c>
      <c r="B106" s="38"/>
      <c r="C106" s="33" t="str">
        <f>_xlfn.IFNA(IF(VLOOKUP('Scorer(A)'!$D106,'Scorer(A)'!$A$122:$P$416,2,FALSE)=0,"",VLOOKUP('Scorer(A)'!$D106,'Scorer(A)'!$A$122:$P$416,2,FALSE)),"")</f>
        <v/>
      </c>
      <c r="D106" s="34" t="str">
        <f>_xlfn.IFNA(VLOOKUP('Scorer(A)'!$D106,'Scorer(A)'!$A$122:$P$416,3,FALSE),"")</f>
        <v/>
      </c>
      <c r="E106" s="34" t="str">
        <f>_xlfn.IFNA(VLOOKUP('Scorer(A)'!$D106,'Scorer(A)'!$A$122:$Q$416,17,FALSE),"")</f>
        <v/>
      </c>
      <c r="F106" s="35" t="str">
        <f>IF(J106="Duplicate","",IF(LEFT(B106,1)="A","("&amp;'Scorer(A)'!L106&amp;","&amp;'Scorer(A)'!M106&amp;","&amp;'Scorer(A)'!N106&amp;")",""))</f>
        <v/>
      </c>
      <c r="G106" s="35" t="str">
        <f>IF(OR(LEFT(B106,1)="A",LEFT(B106,1)="M",LEFT(B106,1)="Z",B106=""),"",'Scorer(A)'!X106)</f>
        <v/>
      </c>
      <c r="H106" s="35" t="str">
        <f>IF(LEFT(B106,1)="A",'Scorer(A)'!Y106,"")</f>
        <v/>
      </c>
      <c r="I106" s="35" t="str">
        <f t="shared" si="1"/>
        <v/>
      </c>
      <c r="J106" s="36" t="str">
        <f>IF(B106="","",IF(COUNTIF($B$11:B126,B126)&gt;1,"Duplicate","("&amp;'Scorer(A)'!R106&amp;","&amp;'Scorer(A)'!S106&amp;","&amp;'Scorer(A)'!T106&amp;")"))</f>
        <v/>
      </c>
    </row>
    <row r="107" spans="1:10" x14ac:dyDescent="0.25">
      <c r="A107" s="37"/>
      <c r="B107" s="37"/>
      <c r="C107" s="37"/>
      <c r="D107" s="37"/>
      <c r="E107" s="37"/>
      <c r="F107" s="37"/>
      <c r="G107" s="37"/>
      <c r="H107" s="37"/>
      <c r="I107" s="37"/>
      <c r="J107" s="37"/>
    </row>
  </sheetData>
  <sheetProtection selectLockedCells="1"/>
  <mergeCells count="12">
    <mergeCell ref="D1:D2"/>
    <mergeCell ref="D3:D4"/>
    <mergeCell ref="D5:D6"/>
    <mergeCell ref="D7:D8"/>
    <mergeCell ref="A4:C8"/>
    <mergeCell ref="A1:C3"/>
    <mergeCell ref="E1:E2"/>
    <mergeCell ref="E3:E4"/>
    <mergeCell ref="E5:E6"/>
    <mergeCell ref="E7:E8"/>
    <mergeCell ref="F3:G4"/>
    <mergeCell ref="F5:G6"/>
  </mergeCells>
  <conditionalFormatting sqref="B11:B107">
    <cfRule type="expression" dxfId="12" priority="7">
      <formula>J11="Duplicate"</formula>
    </cfRule>
  </conditionalFormatting>
  <conditionalFormatting sqref="C11:J106">
    <cfRule type="expression" dxfId="11" priority="10">
      <formula>J11="Duplicate"</formula>
    </cfRule>
  </conditionalFormatting>
  <conditionalFormatting sqref="D11:D106">
    <cfRule type="expression" dxfId="10" priority="9">
      <formula>J11="Duplicate"</formula>
    </cfRule>
  </conditionalFormatting>
  <conditionalFormatting sqref="E11:E106">
    <cfRule type="expression" dxfId="9" priority="8">
      <formula>J11="Duplicate"</formula>
    </cfRule>
  </conditionalFormatting>
  <conditionalFormatting sqref="F11:F106">
    <cfRule type="expression" dxfId="8" priority="5">
      <formula>J11="Duplicate"</formula>
    </cfRule>
  </conditionalFormatting>
  <conditionalFormatting sqref="G11:G106">
    <cfRule type="expression" dxfId="7" priority="6">
      <formula>J11="Duplicate"</formula>
    </cfRule>
  </conditionalFormatting>
  <conditionalFormatting sqref="H11:H106">
    <cfRule type="expression" dxfId="6" priority="2">
      <formula>J11="Duplicate"</formula>
    </cfRule>
  </conditionalFormatting>
  <conditionalFormatting sqref="I11:I106">
    <cfRule type="expression" dxfId="5" priority="1">
      <formula>$J11="Duplicate"</formula>
    </cfRule>
  </conditionalFormatting>
  <conditionalFormatting sqref="J11:J106">
    <cfRule type="cellIs" dxfId="4" priority="11" operator="equal">
      <formula>"Duplicate"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98CD1-90CB-4857-9B09-0ED505E17223}">
  <dimension ref="A1:AF416"/>
  <sheetViews>
    <sheetView topLeftCell="A128" workbookViewId="0">
      <selection activeCell="B386" sqref="B386"/>
    </sheetView>
  </sheetViews>
  <sheetFormatPr defaultRowHeight="15" x14ac:dyDescent="0.25"/>
  <cols>
    <col min="8" max="8" width="14.7109375" customWidth="1"/>
    <col min="9" max="9" width="11.140625" bestFit="1" customWidth="1"/>
    <col min="11" max="11" width="14.7109375" bestFit="1" customWidth="1"/>
    <col min="12" max="12" width="13.7109375" bestFit="1" customWidth="1"/>
    <col min="13" max="13" width="11.140625" bestFit="1" customWidth="1"/>
    <col min="14" max="14" width="10.28515625" bestFit="1" customWidth="1"/>
    <col min="15" max="15" width="14.5703125" bestFit="1" customWidth="1"/>
    <col min="16" max="16" width="13.5703125" bestFit="1" customWidth="1"/>
    <col min="17" max="17" width="12.42578125" bestFit="1" customWidth="1"/>
    <col min="18" max="18" width="11.42578125" bestFit="1" customWidth="1"/>
    <col min="23" max="24" width="14.5703125" bestFit="1" customWidth="1"/>
    <col min="25" max="25" width="12" bestFit="1" customWidth="1"/>
  </cols>
  <sheetData>
    <row r="1" spans="1:32" x14ac:dyDescent="0.25">
      <c r="H1" s="6">
        <v>45462.833333333336</v>
      </c>
      <c r="I1" s="6">
        <v>45463.25</v>
      </c>
      <c r="J1" t="s">
        <v>918</v>
      </c>
      <c r="K1">
        <f>_xlfn.IFNA(IF(VLOOKUP(J1,$F$11:$AA$106,22,FALSE)=1,1,0),0)</f>
        <v>0</v>
      </c>
      <c r="L1" s="9">
        <v>45462.829861111109</v>
      </c>
      <c r="M1" s="9">
        <v>45463.291666666664</v>
      </c>
      <c r="N1" s="7">
        <f>IF(L1&lt;H1,H1,L1)</f>
        <v>45462.833333333336</v>
      </c>
      <c r="O1" s="5">
        <f>IF(M1&gt;I1,I1,M1)</f>
        <v>45463.25</v>
      </c>
      <c r="P1">
        <f>(O1-N1)*1440</f>
        <v>599.99999999650754</v>
      </c>
      <c r="Q1">
        <f>IF(P1&lt;240,1,0)</f>
        <v>0</v>
      </c>
      <c r="U1" t="s">
        <v>931</v>
      </c>
      <c r="V1">
        <f>_xlfn.IFNA(IF(VLOOKUP(U1,$F$11:$Z$160,21,FALSE)=1,1,0),0)</f>
        <v>0</v>
      </c>
      <c r="W1" s="8">
        <v>45462.666666666664</v>
      </c>
      <c r="X1" s="8">
        <v>45462.708333333336</v>
      </c>
      <c r="Y1">
        <f>IF(V1&lt;1,0,ROUND((X1-W1)*1440,0))</f>
        <v>0</v>
      </c>
      <c r="Z1" t="str">
        <f>IF(Y1&gt;=45,"Y","N")</f>
        <v>N</v>
      </c>
      <c r="AA1">
        <f>IF(Z1="Y",VLOOKUP(U1,#REF!,12,FALSE),0)</f>
        <v>0</v>
      </c>
    </row>
    <row r="2" spans="1:32" x14ac:dyDescent="0.25">
      <c r="H2" s="6">
        <v>45463.833333333336</v>
      </c>
      <c r="I2" s="6">
        <v>45464.25</v>
      </c>
      <c r="J2" t="s">
        <v>930</v>
      </c>
      <c r="K2">
        <f t="shared" ref="K2:K3" si="0">_xlfn.IFNA(IF(VLOOKUP(J2,$F$11:$AA$106,22,FALSE)=1,1,0),0)</f>
        <v>0</v>
      </c>
      <c r="L2" s="9">
        <v>45463.940972222219</v>
      </c>
      <c r="M2" s="9">
        <v>45464.0625</v>
      </c>
      <c r="N2" s="7">
        <f t="shared" ref="N2:N3" si="1">IF(L2&lt;H2,H2,L2)</f>
        <v>45463.940972222219</v>
      </c>
      <c r="O2" s="5">
        <f t="shared" ref="O2:O3" si="2">IF(M2&gt;I2,I2,M2)</f>
        <v>45464.0625</v>
      </c>
      <c r="P2">
        <f t="shared" ref="P2:P3" si="3">(O2-N2)*1440</f>
        <v>175.00000000465661</v>
      </c>
      <c r="Q2">
        <f t="shared" ref="Q2:Q3" si="4">IF(P2&lt;240,1,0)</f>
        <v>1</v>
      </c>
      <c r="U2" t="s">
        <v>932</v>
      </c>
      <c r="V2">
        <f t="shared" ref="V2:V4" si="5">_xlfn.IFNA(IF(VLOOKUP(U2,$F$11:$Z$160,21,FALSE)=1,1,0),0)</f>
        <v>0</v>
      </c>
      <c r="W2" s="8">
        <v>45463.625</v>
      </c>
      <c r="X2" s="8">
        <v>45463.65347222222</v>
      </c>
      <c r="Y2">
        <f t="shared" ref="Y2:Y4" si="6">IF(V2&lt;1,0,ROUND((X2-W2)*1440,0))</f>
        <v>0</v>
      </c>
      <c r="Z2" t="str">
        <f t="shared" ref="Z2:Z4" si="7">IF(Y2&gt;=45,"Y","N")</f>
        <v>N</v>
      </c>
      <c r="AA2">
        <f>IF(Z2="Y",VLOOKUP(U2,#REF!,12,FALSE),0)</f>
        <v>0</v>
      </c>
    </row>
    <row r="3" spans="1:32" ht="15.75" thickBot="1" x14ac:dyDescent="0.3">
      <c r="H3" s="6">
        <v>45464.833333333336</v>
      </c>
      <c r="I3" s="6">
        <v>45465.25</v>
      </c>
      <c r="J3" t="s">
        <v>911</v>
      </c>
      <c r="K3">
        <f t="shared" si="0"/>
        <v>0</v>
      </c>
      <c r="L3" s="9">
        <v>45464.979166666664</v>
      </c>
      <c r="M3" s="9">
        <v>45465.182638888888</v>
      </c>
      <c r="N3" s="7">
        <f t="shared" si="1"/>
        <v>45464.979166666664</v>
      </c>
      <c r="O3" s="5">
        <f t="shared" si="2"/>
        <v>45465.182638888888</v>
      </c>
      <c r="P3">
        <f t="shared" si="3"/>
        <v>293.00000000162981</v>
      </c>
      <c r="Q3">
        <f t="shared" si="4"/>
        <v>0</v>
      </c>
      <c r="U3" t="s">
        <v>933</v>
      </c>
      <c r="V3">
        <f t="shared" si="5"/>
        <v>0</v>
      </c>
      <c r="W3" s="8">
        <v>45464.375</v>
      </c>
      <c r="X3" s="8">
        <v>45464.447916666664</v>
      </c>
      <c r="Y3">
        <f t="shared" si="6"/>
        <v>0</v>
      </c>
      <c r="Z3" t="str">
        <f t="shared" si="7"/>
        <v>N</v>
      </c>
      <c r="AA3">
        <f>IF(Z3="Y",VLOOKUP(U3,#REF!,12,FALSE),0)</f>
        <v>0</v>
      </c>
    </row>
    <row r="4" spans="1:32" ht="15.75" thickBot="1" x14ac:dyDescent="0.3">
      <c r="I4" t="s">
        <v>1425</v>
      </c>
      <c r="K4" s="10">
        <f>SUM(K1:K3)</f>
        <v>0</v>
      </c>
      <c r="P4">
        <f>IF(SUM(P1:P3)&gt;960,960,SUM(P1:P3))</f>
        <v>960</v>
      </c>
      <c r="Q4" s="1">
        <f>SUM(Q1:Q3)</f>
        <v>1</v>
      </c>
      <c r="U4" t="s">
        <v>913</v>
      </c>
      <c r="V4">
        <f t="shared" si="5"/>
        <v>0</v>
      </c>
      <c r="W4" s="8">
        <v>45465.583333333336</v>
      </c>
      <c r="X4" s="8">
        <v>45465.615277777775</v>
      </c>
      <c r="Y4">
        <f t="shared" si="6"/>
        <v>0</v>
      </c>
      <c r="Z4" t="str">
        <f t="shared" si="7"/>
        <v>N</v>
      </c>
      <c r="AA4">
        <f>IF(Z4="Y",VLOOKUP(U4,#REF!,12,FALSE),0)</f>
        <v>0</v>
      </c>
    </row>
    <row r="5" spans="1:32" ht="15.75" thickBot="1" x14ac:dyDescent="0.3">
      <c r="Z5">
        <f>COUNTIF(Z1:Z4,"Y")</f>
        <v>0</v>
      </c>
      <c r="AA5" s="1">
        <f>SUM(AA1:AA4)</f>
        <v>0</v>
      </c>
    </row>
    <row r="6" spans="1:32" x14ac:dyDescent="0.25">
      <c r="AC6" t="s">
        <v>952</v>
      </c>
    </row>
    <row r="7" spans="1:32" ht="15.75" thickBot="1" x14ac:dyDescent="0.3">
      <c r="W7" t="s">
        <v>1426</v>
      </c>
      <c r="X7" t="s">
        <v>927</v>
      </c>
      <c r="Y7" t="s">
        <v>928</v>
      </c>
      <c r="AA7" t="s">
        <v>945</v>
      </c>
      <c r="AC7">
        <f>SUM(W8:Y8)</f>
        <v>0</v>
      </c>
    </row>
    <row r="8" spans="1:32" ht="15.75" thickBot="1" x14ac:dyDescent="0.3">
      <c r="W8">
        <f>(10000*SUM(V1:V4))</f>
        <v>0</v>
      </c>
      <c r="X8" s="2">
        <f>SUM(X11:X160)</f>
        <v>0</v>
      </c>
      <c r="Y8" s="3">
        <f>SUM(Y11:Y160)</f>
        <v>0</v>
      </c>
      <c r="Z8" s="1">
        <f>SUM(AB11:AB106)</f>
        <v>0</v>
      </c>
      <c r="AA8" s="4">
        <f>SUM(AA11:AA160)</f>
        <v>0</v>
      </c>
    </row>
    <row r="9" spans="1:32" x14ac:dyDescent="0.25">
      <c r="R9" s="47" t="s">
        <v>922</v>
      </c>
      <c r="S9" s="47"/>
      <c r="T9" s="47"/>
      <c r="U9" s="47" t="s">
        <v>926</v>
      </c>
      <c r="V9" s="47"/>
      <c r="W9" s="47"/>
    </row>
    <row r="10" spans="1:32" x14ac:dyDescent="0.25">
      <c r="I10" s="47" t="s">
        <v>919</v>
      </c>
      <c r="J10" s="47"/>
      <c r="K10" s="47"/>
      <c r="L10" s="47" t="s">
        <v>920</v>
      </c>
      <c r="M10" s="47"/>
      <c r="N10" s="47"/>
      <c r="O10" s="47" t="s">
        <v>921</v>
      </c>
      <c r="P10" s="47"/>
      <c r="Q10" s="47"/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 t="s">
        <v>927</v>
      </c>
      <c r="Y10" t="s">
        <v>928</v>
      </c>
      <c r="Z10" t="s">
        <v>929</v>
      </c>
      <c r="AA10" t="s">
        <v>945</v>
      </c>
      <c r="AB10" t="s">
        <v>953</v>
      </c>
      <c r="AC10" t="s">
        <v>1446</v>
      </c>
      <c r="AD10" t="s">
        <v>1443</v>
      </c>
      <c r="AE10" t="s">
        <v>1444</v>
      </c>
      <c r="AF10" t="s">
        <v>1445</v>
      </c>
    </row>
    <row r="11" spans="1:32" x14ac:dyDescent="0.25">
      <c r="A11">
        <v>1</v>
      </c>
      <c r="B11" t="str">
        <f>IF('ScoreHelperLeg-A'!B11="","",'ScoreHelperLeg-A'!B11)</f>
        <v/>
      </c>
      <c r="C11" t="s">
        <v>0</v>
      </c>
      <c r="D11" t="str">
        <f>IF(AND(C11="A",B11&lt;&gt;""),B11,"")</f>
        <v/>
      </c>
      <c r="E11" t="str">
        <f>IF(B11="","",IF(COUNTIF($D$11:D11,D11)&gt;1,"DUP",""))</f>
        <v/>
      </c>
      <c r="F11" t="str">
        <f>IF(B11="","",IF(AND(D11&lt;&gt;"",E11=""),B11,""))</f>
        <v/>
      </c>
      <c r="G11" t="str">
        <f>IF(B11="","",VLOOKUP(B11,$A$122:$P$416,12,FALSE))</f>
        <v/>
      </c>
      <c r="H11" t="str">
        <f>IF(AND(B11&lt;&gt;"",F11=""),"X","")</f>
        <v/>
      </c>
      <c r="I11" t="str">
        <f>_xlfn.IFNA(IF(B11="","",VLOOKUP($B11,$A$122:$P$416,13,FALSE)),"")</f>
        <v/>
      </c>
      <c r="J11" t="str">
        <f>_xlfn.IFNA(IF(C11="","",VLOOKUP($B11,$A$122:$P$416,14,FALSE)),"")</f>
        <v/>
      </c>
      <c r="K11" t="str">
        <f>_xlfn.IFNA(IF(D11="","",VLOOKUP($B11,$A$122:$P$416,15,FALSE)),"")</f>
        <v/>
      </c>
      <c r="L11">
        <f>IF($G11="A",IF(OR(I11=0,I11=""),0,I11),0)</f>
        <v>0</v>
      </c>
      <c r="M11">
        <f t="shared" ref="M11:N11" si="8">IF($G11="A",IF(OR(J11=0,J11=""),0,J11),0)</f>
        <v>0</v>
      </c>
      <c r="N11">
        <f t="shared" si="8"/>
        <v>0</v>
      </c>
      <c r="O11">
        <f>IF(OR($H11="X",$G11="N"),0,IF($G11="E",I11,0))</f>
        <v>0</v>
      </c>
      <c r="P11">
        <f t="shared" ref="P11:Q11" si="9">IF(OR($H11="X",$G11="N"),0,IF($G11="E",J11,0))</f>
        <v>0</v>
      </c>
      <c r="Q11">
        <f t="shared" si="9"/>
        <v>0</v>
      </c>
      <c r="R11">
        <f>IF($B11="",0,IF($G11="N",R10,IF($G11="A",0,IF($G11="E",R10+O11,"error"))))</f>
        <v>0</v>
      </c>
      <c r="S11">
        <f t="shared" ref="S11:T11" si="10">IF($B11="",0,IF($G11="N",S10,IF($G11="A",0,IF($G11="E",S10+P11,"error"))))</f>
        <v>0</v>
      </c>
      <c r="T11">
        <f t="shared" si="10"/>
        <v>0</v>
      </c>
      <c r="U11" t="str">
        <f t="shared" ref="U11:W11" si="11">IF($G11="A",L11-R10,"")</f>
        <v/>
      </c>
      <c r="V11" t="str">
        <f t="shared" si="11"/>
        <v/>
      </c>
      <c r="W11" t="str">
        <f t="shared" si="11"/>
        <v/>
      </c>
      <c r="X11">
        <f>IF(AND(G11="E",H11&lt;&gt;"X"),SUM(O11:Q11),0)</f>
        <v>0</v>
      </c>
      <c r="Y11">
        <f>IF(AND(G11="A",H11&lt;&gt;"X",AC11&lt;&gt;"L"),VLOOKUP(B11,$A$122:$P$416,11,FALSE),0)</f>
        <v>0</v>
      </c>
      <c r="Z11">
        <f>IF(COUNTIF($A$413:$A$416,F11)=1,1,0)</f>
        <v>0</v>
      </c>
      <c r="AA11">
        <f>IF(COUNTIF($A$410:$A$412,F11)=1,1,0)</f>
        <v>0</v>
      </c>
      <c r="AB11">
        <f>SUM(X11:Y11,(Z11*10000))</f>
        <v>0</v>
      </c>
      <c r="AC11" t="str">
        <f>IF(COUNTIF(AD11:AF11,"L")&gt;0,"L","")</f>
        <v/>
      </c>
      <c r="AD11" t="str">
        <f>IF(OR(U11="",U11=0),"",IF(U11&gt;0,"L",""))</f>
        <v/>
      </c>
      <c r="AE11" t="str">
        <f t="shared" ref="AE11:AF11" si="12">IF(OR(V11="",V11=0),"",IF(V11&gt;0,"L",""))</f>
        <v/>
      </c>
      <c r="AF11" t="str">
        <f t="shared" si="12"/>
        <v/>
      </c>
    </row>
    <row r="12" spans="1:32" x14ac:dyDescent="0.25">
      <c r="A12">
        <v>2</v>
      </c>
      <c r="B12" t="str">
        <f>IF('ScoreHelperLeg-A'!B12="","",'ScoreHelperLeg-A'!B12)</f>
        <v/>
      </c>
      <c r="C12" t="s">
        <v>0</v>
      </c>
      <c r="D12" t="str">
        <f t="shared" ref="D12:D75" si="13">IF(AND(C12="A",B12&lt;&gt;""),B12,"")</f>
        <v/>
      </c>
      <c r="E12" t="str">
        <f>IF(B12="","",IF(COUNTIF($D$11:D12,D12)&gt;1,"DUP",""))</f>
        <v/>
      </c>
      <c r="F12" t="str">
        <f t="shared" ref="F12:F75" si="14">IF(B12="","",IF(AND(D12&lt;&gt;"",E12=""),B12,""))</f>
        <v/>
      </c>
      <c r="G12" t="str">
        <f t="shared" ref="G12:G75" si="15">IF(B12="","",VLOOKUP(B12,$A$122:$P$416,12,FALSE))</f>
        <v/>
      </c>
      <c r="H12" t="str">
        <f t="shared" ref="H12:H75" si="16">IF(AND(B12&lt;&gt;"",F12=""),"X","")</f>
        <v/>
      </c>
      <c r="I12" t="str">
        <f t="shared" ref="I12:I75" si="17">_xlfn.IFNA(IF(B12="","",VLOOKUP($B12,$A$122:$P$416,13,FALSE)),"")</f>
        <v/>
      </c>
      <c r="J12" t="str">
        <f t="shared" ref="J12:J75" si="18">_xlfn.IFNA(IF(C12="","",VLOOKUP($B12,$A$122:$P$416,14,FALSE)),"")</f>
        <v/>
      </c>
      <c r="K12" t="str">
        <f t="shared" ref="K12:K75" si="19">_xlfn.IFNA(IF(D12="","",VLOOKUP($B12,$A$122:$P$416,15,FALSE)),"")</f>
        <v/>
      </c>
      <c r="L12">
        <f t="shared" ref="L12:L75" si="20">IF($G12="A",IF(OR(I12=0,I12=""),0,I12),0)</f>
        <v>0</v>
      </c>
      <c r="M12">
        <f t="shared" ref="M12:M75" si="21">IF($G12="A",IF(OR(J12=0,J12=""),0,J12),0)</f>
        <v>0</v>
      </c>
      <c r="N12">
        <f t="shared" ref="N12:N75" si="22">IF($G12="A",IF(OR(K12=0,K12=""),0,K12),0)</f>
        <v>0</v>
      </c>
      <c r="O12">
        <f t="shared" ref="O12:O75" si="23">IF(OR($H12="X",$G12="N"),0,IF($G12="E",I12,0))</f>
        <v>0</v>
      </c>
      <c r="P12">
        <f t="shared" ref="P12:P75" si="24">IF(OR($H12="X",$G12="N"),0,IF($G12="E",J12,0))</f>
        <v>0</v>
      </c>
      <c r="Q12">
        <f t="shared" ref="Q12:Q75" si="25">IF(OR($H12="X",$G12="N"),0,IF($G12="E",K12,0))</f>
        <v>0</v>
      </c>
      <c r="R12">
        <f t="shared" ref="R12:R75" si="26">IF($B12="",0,IF($G12="N",R11,IF($G12="A",0,IF($G12="E",R11+O12,"error"))))</f>
        <v>0</v>
      </c>
      <c r="S12">
        <f t="shared" ref="S12:S75" si="27">IF($B12="",0,IF($G12="N",S11,IF($G12="A",0,IF($G12="E",S11+P12,"error"))))</f>
        <v>0</v>
      </c>
      <c r="T12">
        <f t="shared" ref="T12:T75" si="28">IF($B12="",0,IF($G12="N",T11,IF($G12="A",0,IF($G12="E",T11+Q12,"error"))))</f>
        <v>0</v>
      </c>
      <c r="U12" t="str">
        <f t="shared" ref="U12:U75" si="29">IF($G12="A",L12-R11,"")</f>
        <v/>
      </c>
      <c r="V12" t="str">
        <f t="shared" ref="V12:V75" si="30">IF($G12="A",M12-S11,"")</f>
        <v/>
      </c>
      <c r="W12" t="str">
        <f t="shared" ref="W12:W75" si="31">IF($G12="A",N12-T11,"")</f>
        <v/>
      </c>
      <c r="X12">
        <f t="shared" ref="X12:X75" si="32">IF(AND(G12="E",H12&lt;&gt;"X"),SUM(O12:Q12),0)</f>
        <v>0</v>
      </c>
      <c r="Y12">
        <f t="shared" ref="Y12:Y75" si="33">IF(AND(G12="A",H12&lt;&gt;"X",AC12&lt;&gt;"L"),VLOOKUP(B12,$A$122:$P$416,11,FALSE),0)</f>
        <v>0</v>
      </c>
      <c r="Z12">
        <f t="shared" ref="Z12:Z75" si="34">IF(COUNTIF($A$413:$A$416,F12)=1,1,0)</f>
        <v>0</v>
      </c>
      <c r="AA12">
        <f t="shared" ref="AA12:AA75" si="35">IF(COUNTIF($A$410:$A$412,F12)=1,1,0)</f>
        <v>0</v>
      </c>
      <c r="AB12">
        <f t="shared" ref="AB12:AB75" si="36">SUM(X12:Y12,(Z12*10000))</f>
        <v>0</v>
      </c>
      <c r="AC12" t="str">
        <f t="shared" ref="AC12:AC75" si="37">IF(COUNTIF(AD12:AF12,"L")&gt;0,"L","")</f>
        <v/>
      </c>
      <c r="AD12" t="str">
        <f t="shared" ref="AD12:AD75" si="38">IF(OR(U12="",U12=0),"",IF(U12&gt;0,"L",""))</f>
        <v/>
      </c>
      <c r="AE12" t="str">
        <f t="shared" ref="AE12:AE75" si="39">IF(OR(V12="",V12=0),"",IF(V12&gt;0,"L",""))</f>
        <v/>
      </c>
      <c r="AF12" t="str">
        <f t="shared" ref="AF12:AF75" si="40">IF(OR(W12="",W12=0),"",IF(W12&gt;0,"L",""))</f>
        <v/>
      </c>
    </row>
    <row r="13" spans="1:32" x14ac:dyDescent="0.25">
      <c r="A13">
        <v>3</v>
      </c>
      <c r="B13" t="str">
        <f>IF('ScoreHelperLeg-A'!B13="","",'ScoreHelperLeg-A'!B13)</f>
        <v/>
      </c>
      <c r="C13" t="s">
        <v>0</v>
      </c>
      <c r="D13" t="str">
        <f t="shared" si="13"/>
        <v/>
      </c>
      <c r="E13" t="str">
        <f>IF(B13="","",IF(COUNTIF($D$11:D13,D13)&gt;1,"DUP",""))</f>
        <v/>
      </c>
      <c r="F13" t="str">
        <f t="shared" si="14"/>
        <v/>
      </c>
      <c r="G13" t="str">
        <f t="shared" si="15"/>
        <v/>
      </c>
      <c r="H13" t="str">
        <f t="shared" si="16"/>
        <v/>
      </c>
      <c r="I13" t="str">
        <f t="shared" si="17"/>
        <v/>
      </c>
      <c r="J13" t="str">
        <f t="shared" si="18"/>
        <v/>
      </c>
      <c r="K13" t="str">
        <f t="shared" si="19"/>
        <v/>
      </c>
      <c r="L13">
        <f t="shared" si="20"/>
        <v>0</v>
      </c>
      <c r="M13">
        <f t="shared" si="21"/>
        <v>0</v>
      </c>
      <c r="N13">
        <f t="shared" si="22"/>
        <v>0</v>
      </c>
      <c r="O13">
        <f t="shared" si="23"/>
        <v>0</v>
      </c>
      <c r="P13">
        <f t="shared" si="24"/>
        <v>0</v>
      </c>
      <c r="Q13">
        <f t="shared" si="25"/>
        <v>0</v>
      </c>
      <c r="R13">
        <f t="shared" si="26"/>
        <v>0</v>
      </c>
      <c r="S13">
        <f t="shared" si="27"/>
        <v>0</v>
      </c>
      <c r="T13">
        <f t="shared" si="28"/>
        <v>0</v>
      </c>
      <c r="U13" t="str">
        <f t="shared" si="29"/>
        <v/>
      </c>
      <c r="V13" t="str">
        <f t="shared" si="30"/>
        <v/>
      </c>
      <c r="W13" t="str">
        <f t="shared" si="31"/>
        <v/>
      </c>
      <c r="X13">
        <f t="shared" si="32"/>
        <v>0</v>
      </c>
      <c r="Y13">
        <f t="shared" si="33"/>
        <v>0</v>
      </c>
      <c r="Z13">
        <f t="shared" si="34"/>
        <v>0</v>
      </c>
      <c r="AA13">
        <f t="shared" si="35"/>
        <v>0</v>
      </c>
      <c r="AB13">
        <f t="shared" si="36"/>
        <v>0</v>
      </c>
      <c r="AC13" t="str">
        <f t="shared" si="37"/>
        <v/>
      </c>
      <c r="AD13" t="str">
        <f t="shared" si="38"/>
        <v/>
      </c>
      <c r="AE13" t="str">
        <f t="shared" si="39"/>
        <v/>
      </c>
      <c r="AF13" t="str">
        <f t="shared" si="40"/>
        <v/>
      </c>
    </row>
    <row r="14" spans="1:32" x14ac:dyDescent="0.25">
      <c r="A14">
        <v>4</v>
      </c>
      <c r="B14" t="str">
        <f>IF('ScoreHelperLeg-A'!B14="","",'ScoreHelperLeg-A'!B14)</f>
        <v/>
      </c>
      <c r="C14" t="s">
        <v>0</v>
      </c>
      <c r="D14" t="str">
        <f t="shared" si="13"/>
        <v/>
      </c>
      <c r="E14" t="str">
        <f>IF(B14="","",IF(COUNTIF($D$11:D14,D14)&gt;1,"DUP",""))</f>
        <v/>
      </c>
      <c r="F14" t="str">
        <f t="shared" si="14"/>
        <v/>
      </c>
      <c r="G14" t="str">
        <f t="shared" si="15"/>
        <v/>
      </c>
      <c r="H14" t="str">
        <f t="shared" si="16"/>
        <v/>
      </c>
      <c r="I14" t="str">
        <f t="shared" si="17"/>
        <v/>
      </c>
      <c r="J14" t="str">
        <f t="shared" si="18"/>
        <v/>
      </c>
      <c r="K14" t="str">
        <f t="shared" si="19"/>
        <v/>
      </c>
      <c r="L14">
        <f t="shared" si="20"/>
        <v>0</v>
      </c>
      <c r="M14">
        <f t="shared" si="21"/>
        <v>0</v>
      </c>
      <c r="N14">
        <f t="shared" si="22"/>
        <v>0</v>
      </c>
      <c r="O14">
        <f t="shared" si="23"/>
        <v>0</v>
      </c>
      <c r="P14">
        <f t="shared" si="24"/>
        <v>0</v>
      </c>
      <c r="Q14">
        <f t="shared" si="25"/>
        <v>0</v>
      </c>
      <c r="R14">
        <f t="shared" si="26"/>
        <v>0</v>
      </c>
      <c r="S14">
        <f t="shared" si="27"/>
        <v>0</v>
      </c>
      <c r="T14">
        <f t="shared" si="28"/>
        <v>0</v>
      </c>
      <c r="U14" t="str">
        <f t="shared" si="29"/>
        <v/>
      </c>
      <c r="V14" t="str">
        <f t="shared" si="30"/>
        <v/>
      </c>
      <c r="W14" t="str">
        <f t="shared" si="31"/>
        <v/>
      </c>
      <c r="X14">
        <f t="shared" si="32"/>
        <v>0</v>
      </c>
      <c r="Y14">
        <f t="shared" si="33"/>
        <v>0</v>
      </c>
      <c r="Z14">
        <f t="shared" si="34"/>
        <v>0</v>
      </c>
      <c r="AA14">
        <f t="shared" si="35"/>
        <v>0</v>
      </c>
      <c r="AB14">
        <f t="shared" si="36"/>
        <v>0</v>
      </c>
      <c r="AC14" t="str">
        <f t="shared" si="37"/>
        <v/>
      </c>
      <c r="AD14" t="str">
        <f t="shared" si="38"/>
        <v/>
      </c>
      <c r="AE14" t="str">
        <f t="shared" si="39"/>
        <v/>
      </c>
      <c r="AF14" t="str">
        <f t="shared" si="40"/>
        <v/>
      </c>
    </row>
    <row r="15" spans="1:32" x14ac:dyDescent="0.25">
      <c r="A15">
        <v>5</v>
      </c>
      <c r="B15" t="str">
        <f>IF('ScoreHelperLeg-A'!B15="","",'ScoreHelperLeg-A'!B15)</f>
        <v/>
      </c>
      <c r="C15" t="s">
        <v>0</v>
      </c>
      <c r="D15" t="str">
        <f t="shared" si="13"/>
        <v/>
      </c>
      <c r="E15" t="str">
        <f>IF(B15="","",IF(COUNTIF($D$11:D15,D15)&gt;1,"DUP",""))</f>
        <v/>
      </c>
      <c r="F15" t="str">
        <f t="shared" si="14"/>
        <v/>
      </c>
      <c r="G15" t="str">
        <f t="shared" si="15"/>
        <v/>
      </c>
      <c r="H15" t="str">
        <f t="shared" si="16"/>
        <v/>
      </c>
      <c r="I15" t="str">
        <f t="shared" si="17"/>
        <v/>
      </c>
      <c r="J15" t="str">
        <f t="shared" si="18"/>
        <v/>
      </c>
      <c r="K15" t="str">
        <f t="shared" si="19"/>
        <v/>
      </c>
      <c r="L15">
        <f t="shared" si="20"/>
        <v>0</v>
      </c>
      <c r="M15">
        <f t="shared" si="21"/>
        <v>0</v>
      </c>
      <c r="N15">
        <f t="shared" si="22"/>
        <v>0</v>
      </c>
      <c r="O15">
        <f t="shared" si="23"/>
        <v>0</v>
      </c>
      <c r="P15">
        <f t="shared" si="24"/>
        <v>0</v>
      </c>
      <c r="Q15">
        <f t="shared" si="25"/>
        <v>0</v>
      </c>
      <c r="R15">
        <f t="shared" si="26"/>
        <v>0</v>
      </c>
      <c r="S15">
        <f t="shared" si="27"/>
        <v>0</v>
      </c>
      <c r="T15">
        <f t="shared" si="28"/>
        <v>0</v>
      </c>
      <c r="U15" t="str">
        <f t="shared" si="29"/>
        <v/>
      </c>
      <c r="V15" t="str">
        <f t="shared" si="30"/>
        <v/>
      </c>
      <c r="W15" t="str">
        <f t="shared" si="31"/>
        <v/>
      </c>
      <c r="X15">
        <f t="shared" si="32"/>
        <v>0</v>
      </c>
      <c r="Y15">
        <f t="shared" si="33"/>
        <v>0</v>
      </c>
      <c r="Z15">
        <f t="shared" si="34"/>
        <v>0</v>
      </c>
      <c r="AA15">
        <f t="shared" si="35"/>
        <v>0</v>
      </c>
      <c r="AB15">
        <f t="shared" si="36"/>
        <v>0</v>
      </c>
      <c r="AC15" t="str">
        <f t="shared" si="37"/>
        <v/>
      </c>
      <c r="AD15" t="str">
        <f t="shared" si="38"/>
        <v/>
      </c>
      <c r="AE15" t="str">
        <f t="shared" si="39"/>
        <v/>
      </c>
      <c r="AF15" t="str">
        <f t="shared" si="40"/>
        <v/>
      </c>
    </row>
    <row r="16" spans="1:32" x14ac:dyDescent="0.25">
      <c r="A16">
        <v>6</v>
      </c>
      <c r="B16" t="str">
        <f>IF('ScoreHelperLeg-A'!B16="","",'ScoreHelperLeg-A'!B16)</f>
        <v/>
      </c>
      <c r="C16" t="s">
        <v>0</v>
      </c>
      <c r="D16" t="str">
        <f t="shared" si="13"/>
        <v/>
      </c>
      <c r="E16" t="str">
        <f>IF(B16="","",IF(COUNTIF($D$11:D16,D16)&gt;1,"DUP",""))</f>
        <v/>
      </c>
      <c r="F16" t="str">
        <f t="shared" si="14"/>
        <v/>
      </c>
      <c r="G16" t="str">
        <f t="shared" si="15"/>
        <v/>
      </c>
      <c r="H16" t="str">
        <f t="shared" si="16"/>
        <v/>
      </c>
      <c r="I16" t="str">
        <f t="shared" si="17"/>
        <v/>
      </c>
      <c r="J16" t="str">
        <f t="shared" si="18"/>
        <v/>
      </c>
      <c r="K16" t="str">
        <f t="shared" si="19"/>
        <v/>
      </c>
      <c r="L16">
        <f t="shared" si="20"/>
        <v>0</v>
      </c>
      <c r="M16">
        <f t="shared" si="21"/>
        <v>0</v>
      </c>
      <c r="N16">
        <f t="shared" si="22"/>
        <v>0</v>
      </c>
      <c r="O16">
        <f t="shared" si="23"/>
        <v>0</v>
      </c>
      <c r="P16">
        <f t="shared" si="24"/>
        <v>0</v>
      </c>
      <c r="Q16">
        <f t="shared" si="25"/>
        <v>0</v>
      </c>
      <c r="R16">
        <f t="shared" si="26"/>
        <v>0</v>
      </c>
      <c r="S16">
        <f t="shared" si="27"/>
        <v>0</v>
      </c>
      <c r="T16">
        <f t="shared" si="28"/>
        <v>0</v>
      </c>
      <c r="U16" t="str">
        <f t="shared" si="29"/>
        <v/>
      </c>
      <c r="V16" t="str">
        <f t="shared" si="30"/>
        <v/>
      </c>
      <c r="W16" t="str">
        <f t="shared" si="31"/>
        <v/>
      </c>
      <c r="X16">
        <f t="shared" si="32"/>
        <v>0</v>
      </c>
      <c r="Y16">
        <f t="shared" si="33"/>
        <v>0</v>
      </c>
      <c r="Z16">
        <f t="shared" si="34"/>
        <v>0</v>
      </c>
      <c r="AA16">
        <f t="shared" si="35"/>
        <v>0</v>
      </c>
      <c r="AB16">
        <f t="shared" si="36"/>
        <v>0</v>
      </c>
      <c r="AC16" t="str">
        <f t="shared" si="37"/>
        <v/>
      </c>
      <c r="AD16" t="str">
        <f t="shared" si="38"/>
        <v/>
      </c>
      <c r="AE16" t="str">
        <f t="shared" si="39"/>
        <v/>
      </c>
      <c r="AF16" t="str">
        <f t="shared" si="40"/>
        <v/>
      </c>
    </row>
    <row r="17" spans="1:32" x14ac:dyDescent="0.25">
      <c r="A17">
        <v>7</v>
      </c>
      <c r="B17" t="str">
        <f>IF('ScoreHelperLeg-A'!B17="","",'ScoreHelperLeg-A'!B17)</f>
        <v/>
      </c>
      <c r="C17" t="s">
        <v>0</v>
      </c>
      <c r="D17" t="str">
        <f t="shared" si="13"/>
        <v/>
      </c>
      <c r="E17" t="str">
        <f>IF(B17="","",IF(COUNTIF($D$11:D17,D17)&gt;1,"DUP",""))</f>
        <v/>
      </c>
      <c r="F17" t="str">
        <f t="shared" si="14"/>
        <v/>
      </c>
      <c r="G17" t="str">
        <f t="shared" si="15"/>
        <v/>
      </c>
      <c r="H17" t="str">
        <f t="shared" si="16"/>
        <v/>
      </c>
      <c r="I17" t="str">
        <f t="shared" si="17"/>
        <v/>
      </c>
      <c r="J17" t="str">
        <f t="shared" si="18"/>
        <v/>
      </c>
      <c r="K17" t="str">
        <f t="shared" si="19"/>
        <v/>
      </c>
      <c r="L17">
        <f t="shared" si="20"/>
        <v>0</v>
      </c>
      <c r="M17">
        <f t="shared" si="21"/>
        <v>0</v>
      </c>
      <c r="N17">
        <f t="shared" si="22"/>
        <v>0</v>
      </c>
      <c r="O17">
        <f t="shared" si="23"/>
        <v>0</v>
      </c>
      <c r="P17">
        <f t="shared" si="24"/>
        <v>0</v>
      </c>
      <c r="Q17">
        <f t="shared" si="25"/>
        <v>0</v>
      </c>
      <c r="R17">
        <f t="shared" si="26"/>
        <v>0</v>
      </c>
      <c r="S17">
        <f t="shared" si="27"/>
        <v>0</v>
      </c>
      <c r="T17">
        <f t="shared" si="28"/>
        <v>0</v>
      </c>
      <c r="U17" t="str">
        <f t="shared" si="29"/>
        <v/>
      </c>
      <c r="V17" t="str">
        <f t="shared" si="30"/>
        <v/>
      </c>
      <c r="W17" t="str">
        <f t="shared" si="31"/>
        <v/>
      </c>
      <c r="X17">
        <f t="shared" si="32"/>
        <v>0</v>
      </c>
      <c r="Y17">
        <f t="shared" si="33"/>
        <v>0</v>
      </c>
      <c r="Z17">
        <f t="shared" si="34"/>
        <v>0</v>
      </c>
      <c r="AA17">
        <f t="shared" si="35"/>
        <v>0</v>
      </c>
      <c r="AB17">
        <f t="shared" si="36"/>
        <v>0</v>
      </c>
      <c r="AC17" t="str">
        <f t="shared" si="37"/>
        <v/>
      </c>
      <c r="AD17" t="str">
        <f t="shared" si="38"/>
        <v/>
      </c>
      <c r="AE17" t="str">
        <f t="shared" si="39"/>
        <v/>
      </c>
      <c r="AF17" t="str">
        <f t="shared" si="40"/>
        <v/>
      </c>
    </row>
    <row r="18" spans="1:32" x14ac:dyDescent="0.25">
      <c r="A18">
        <v>8</v>
      </c>
      <c r="B18" t="str">
        <f>IF('ScoreHelperLeg-A'!B18="","",'ScoreHelperLeg-A'!B18)</f>
        <v/>
      </c>
      <c r="C18" t="s">
        <v>0</v>
      </c>
      <c r="D18" t="str">
        <f t="shared" si="13"/>
        <v/>
      </c>
      <c r="E18" t="str">
        <f>IF(B18="","",IF(COUNTIF($D$11:D18,D18)&gt;1,"DUP",""))</f>
        <v/>
      </c>
      <c r="F18" t="str">
        <f t="shared" si="14"/>
        <v/>
      </c>
      <c r="G18" t="str">
        <f t="shared" si="15"/>
        <v/>
      </c>
      <c r="H18" t="str">
        <f t="shared" si="16"/>
        <v/>
      </c>
      <c r="I18" t="str">
        <f t="shared" si="17"/>
        <v/>
      </c>
      <c r="J18" t="str">
        <f t="shared" si="18"/>
        <v/>
      </c>
      <c r="K18" t="str">
        <f t="shared" si="19"/>
        <v/>
      </c>
      <c r="L18">
        <f t="shared" si="20"/>
        <v>0</v>
      </c>
      <c r="M18">
        <f t="shared" si="21"/>
        <v>0</v>
      </c>
      <c r="N18">
        <f t="shared" si="22"/>
        <v>0</v>
      </c>
      <c r="O18">
        <f t="shared" si="23"/>
        <v>0</v>
      </c>
      <c r="P18">
        <f t="shared" si="24"/>
        <v>0</v>
      </c>
      <c r="Q18">
        <f t="shared" si="25"/>
        <v>0</v>
      </c>
      <c r="R18">
        <f t="shared" si="26"/>
        <v>0</v>
      </c>
      <c r="S18">
        <f t="shared" si="27"/>
        <v>0</v>
      </c>
      <c r="T18">
        <f t="shared" si="28"/>
        <v>0</v>
      </c>
      <c r="U18" t="str">
        <f t="shared" si="29"/>
        <v/>
      </c>
      <c r="V18" t="str">
        <f t="shared" si="30"/>
        <v/>
      </c>
      <c r="W18" t="str">
        <f t="shared" si="31"/>
        <v/>
      </c>
      <c r="X18">
        <f t="shared" si="32"/>
        <v>0</v>
      </c>
      <c r="Y18">
        <f t="shared" si="33"/>
        <v>0</v>
      </c>
      <c r="Z18">
        <f t="shared" si="34"/>
        <v>0</v>
      </c>
      <c r="AA18">
        <f t="shared" si="35"/>
        <v>0</v>
      </c>
      <c r="AB18">
        <f t="shared" si="36"/>
        <v>0</v>
      </c>
      <c r="AC18" t="str">
        <f t="shared" si="37"/>
        <v/>
      </c>
      <c r="AD18" t="str">
        <f t="shared" si="38"/>
        <v/>
      </c>
      <c r="AE18" t="str">
        <f t="shared" si="39"/>
        <v/>
      </c>
      <c r="AF18" t="str">
        <f t="shared" si="40"/>
        <v/>
      </c>
    </row>
    <row r="19" spans="1:32" x14ac:dyDescent="0.25">
      <c r="A19">
        <v>9</v>
      </c>
      <c r="B19" t="str">
        <f>IF('ScoreHelperLeg-A'!B19="","",'ScoreHelperLeg-A'!B19)</f>
        <v/>
      </c>
      <c r="C19" t="s">
        <v>0</v>
      </c>
      <c r="D19" t="str">
        <f t="shared" si="13"/>
        <v/>
      </c>
      <c r="E19" t="str">
        <f>IF(B19="","",IF(COUNTIF($D$11:D19,D19)&gt;1,"DUP",""))</f>
        <v/>
      </c>
      <c r="F19" t="str">
        <f t="shared" si="14"/>
        <v/>
      </c>
      <c r="G19" t="str">
        <f t="shared" si="15"/>
        <v/>
      </c>
      <c r="H19" t="str">
        <f t="shared" si="16"/>
        <v/>
      </c>
      <c r="I19" t="str">
        <f t="shared" si="17"/>
        <v/>
      </c>
      <c r="J19" t="str">
        <f t="shared" si="18"/>
        <v/>
      </c>
      <c r="K19" t="str">
        <f t="shared" si="19"/>
        <v/>
      </c>
      <c r="L19">
        <f t="shared" si="20"/>
        <v>0</v>
      </c>
      <c r="M19">
        <f t="shared" si="21"/>
        <v>0</v>
      </c>
      <c r="N19">
        <f t="shared" si="22"/>
        <v>0</v>
      </c>
      <c r="O19">
        <f t="shared" si="23"/>
        <v>0</v>
      </c>
      <c r="P19">
        <f t="shared" si="24"/>
        <v>0</v>
      </c>
      <c r="Q19">
        <f t="shared" si="25"/>
        <v>0</v>
      </c>
      <c r="R19">
        <f t="shared" si="26"/>
        <v>0</v>
      </c>
      <c r="S19">
        <f t="shared" si="27"/>
        <v>0</v>
      </c>
      <c r="T19">
        <f t="shared" si="28"/>
        <v>0</v>
      </c>
      <c r="U19" t="str">
        <f t="shared" si="29"/>
        <v/>
      </c>
      <c r="V19" t="str">
        <f t="shared" si="30"/>
        <v/>
      </c>
      <c r="W19" t="str">
        <f t="shared" si="31"/>
        <v/>
      </c>
      <c r="X19">
        <f t="shared" si="32"/>
        <v>0</v>
      </c>
      <c r="Y19">
        <f t="shared" si="33"/>
        <v>0</v>
      </c>
      <c r="Z19">
        <f t="shared" si="34"/>
        <v>0</v>
      </c>
      <c r="AA19">
        <f t="shared" si="35"/>
        <v>0</v>
      </c>
      <c r="AB19">
        <f t="shared" si="36"/>
        <v>0</v>
      </c>
      <c r="AC19" t="str">
        <f t="shared" si="37"/>
        <v/>
      </c>
      <c r="AD19" t="str">
        <f t="shared" si="38"/>
        <v/>
      </c>
      <c r="AE19" t="str">
        <f t="shared" si="39"/>
        <v/>
      </c>
      <c r="AF19" t="str">
        <f t="shared" si="40"/>
        <v/>
      </c>
    </row>
    <row r="20" spans="1:32" x14ac:dyDescent="0.25">
      <c r="A20">
        <v>10</v>
      </c>
      <c r="B20" t="str">
        <f>IF('ScoreHelperLeg-A'!B20="","",'ScoreHelperLeg-A'!B20)</f>
        <v/>
      </c>
      <c r="C20" t="s">
        <v>0</v>
      </c>
      <c r="D20" t="str">
        <f t="shared" si="13"/>
        <v/>
      </c>
      <c r="E20" t="str">
        <f>IF(B20="","",IF(COUNTIF($D$11:D20,D20)&gt;1,"DUP",""))</f>
        <v/>
      </c>
      <c r="F20" t="str">
        <f t="shared" si="14"/>
        <v/>
      </c>
      <c r="G20" t="str">
        <f t="shared" si="15"/>
        <v/>
      </c>
      <c r="H20" t="str">
        <f t="shared" si="16"/>
        <v/>
      </c>
      <c r="I20" t="str">
        <f t="shared" si="17"/>
        <v/>
      </c>
      <c r="J20" t="str">
        <f t="shared" si="18"/>
        <v/>
      </c>
      <c r="K20" t="str">
        <f t="shared" si="19"/>
        <v/>
      </c>
      <c r="L20">
        <f t="shared" si="20"/>
        <v>0</v>
      </c>
      <c r="M20">
        <f t="shared" si="21"/>
        <v>0</v>
      </c>
      <c r="N20">
        <f t="shared" si="22"/>
        <v>0</v>
      </c>
      <c r="O20">
        <f t="shared" si="23"/>
        <v>0</v>
      </c>
      <c r="P20">
        <f t="shared" si="24"/>
        <v>0</v>
      </c>
      <c r="Q20">
        <f t="shared" si="25"/>
        <v>0</v>
      </c>
      <c r="R20">
        <f t="shared" si="26"/>
        <v>0</v>
      </c>
      <c r="S20">
        <f t="shared" si="27"/>
        <v>0</v>
      </c>
      <c r="T20">
        <f t="shared" si="28"/>
        <v>0</v>
      </c>
      <c r="U20" t="str">
        <f t="shared" si="29"/>
        <v/>
      </c>
      <c r="V20" t="str">
        <f t="shared" si="30"/>
        <v/>
      </c>
      <c r="W20" t="str">
        <f t="shared" si="31"/>
        <v/>
      </c>
      <c r="X20">
        <f t="shared" si="32"/>
        <v>0</v>
      </c>
      <c r="Y20">
        <f t="shared" si="33"/>
        <v>0</v>
      </c>
      <c r="Z20">
        <f t="shared" si="34"/>
        <v>0</v>
      </c>
      <c r="AA20">
        <f t="shared" si="35"/>
        <v>0</v>
      </c>
      <c r="AB20">
        <f t="shared" si="36"/>
        <v>0</v>
      </c>
      <c r="AC20" t="str">
        <f t="shared" si="37"/>
        <v/>
      </c>
      <c r="AD20" t="str">
        <f t="shared" si="38"/>
        <v/>
      </c>
      <c r="AE20" t="str">
        <f t="shared" si="39"/>
        <v/>
      </c>
      <c r="AF20" t="str">
        <f t="shared" si="40"/>
        <v/>
      </c>
    </row>
    <row r="21" spans="1:32" x14ac:dyDescent="0.25">
      <c r="A21">
        <v>11</v>
      </c>
      <c r="B21" t="str">
        <f>IF('ScoreHelperLeg-A'!B21="","",'ScoreHelperLeg-A'!B21)</f>
        <v/>
      </c>
      <c r="C21" t="s">
        <v>0</v>
      </c>
      <c r="D21" t="str">
        <f t="shared" si="13"/>
        <v/>
      </c>
      <c r="E21" t="str">
        <f>IF(B21="","",IF(COUNTIF($D$11:D21,D21)&gt;1,"DUP",""))</f>
        <v/>
      </c>
      <c r="F21" t="str">
        <f t="shared" si="14"/>
        <v/>
      </c>
      <c r="G21" t="str">
        <f t="shared" si="15"/>
        <v/>
      </c>
      <c r="H21" t="str">
        <f t="shared" si="16"/>
        <v/>
      </c>
      <c r="I21" t="str">
        <f t="shared" si="17"/>
        <v/>
      </c>
      <c r="J21" t="str">
        <f t="shared" si="18"/>
        <v/>
      </c>
      <c r="K21" t="str">
        <f t="shared" si="19"/>
        <v/>
      </c>
      <c r="L21">
        <f t="shared" si="20"/>
        <v>0</v>
      </c>
      <c r="M21">
        <f t="shared" si="21"/>
        <v>0</v>
      </c>
      <c r="N21">
        <f t="shared" si="22"/>
        <v>0</v>
      </c>
      <c r="O21">
        <f t="shared" si="23"/>
        <v>0</v>
      </c>
      <c r="P21">
        <f t="shared" si="24"/>
        <v>0</v>
      </c>
      <c r="Q21">
        <f t="shared" si="25"/>
        <v>0</v>
      </c>
      <c r="R21">
        <f t="shared" si="26"/>
        <v>0</v>
      </c>
      <c r="S21">
        <f t="shared" si="27"/>
        <v>0</v>
      </c>
      <c r="T21">
        <f t="shared" si="28"/>
        <v>0</v>
      </c>
      <c r="U21" t="str">
        <f t="shared" si="29"/>
        <v/>
      </c>
      <c r="V21" t="str">
        <f t="shared" si="30"/>
        <v/>
      </c>
      <c r="W21" t="str">
        <f t="shared" si="31"/>
        <v/>
      </c>
      <c r="X21">
        <f t="shared" si="32"/>
        <v>0</v>
      </c>
      <c r="Y21">
        <f t="shared" si="33"/>
        <v>0</v>
      </c>
      <c r="Z21">
        <f t="shared" si="34"/>
        <v>0</v>
      </c>
      <c r="AA21">
        <f t="shared" si="35"/>
        <v>0</v>
      </c>
      <c r="AB21">
        <f t="shared" si="36"/>
        <v>0</v>
      </c>
      <c r="AC21" t="str">
        <f t="shared" si="37"/>
        <v/>
      </c>
      <c r="AD21" t="str">
        <f t="shared" si="38"/>
        <v/>
      </c>
      <c r="AE21" t="str">
        <f t="shared" si="39"/>
        <v/>
      </c>
      <c r="AF21" t="str">
        <f t="shared" si="40"/>
        <v/>
      </c>
    </row>
    <row r="22" spans="1:32" x14ac:dyDescent="0.25">
      <c r="A22">
        <v>12</v>
      </c>
      <c r="B22" t="str">
        <f>IF('ScoreHelperLeg-A'!B22="","",'ScoreHelperLeg-A'!B22)</f>
        <v/>
      </c>
      <c r="C22" t="s">
        <v>0</v>
      </c>
      <c r="D22" t="str">
        <f t="shared" si="13"/>
        <v/>
      </c>
      <c r="E22" t="str">
        <f>IF(B22="","",IF(COUNTIF($D$11:D22,D22)&gt;1,"DUP",""))</f>
        <v/>
      </c>
      <c r="F22" t="str">
        <f t="shared" si="14"/>
        <v/>
      </c>
      <c r="G22" t="str">
        <f t="shared" si="15"/>
        <v/>
      </c>
      <c r="H22" t="str">
        <f t="shared" si="16"/>
        <v/>
      </c>
      <c r="I22" t="str">
        <f t="shared" si="17"/>
        <v/>
      </c>
      <c r="J22" t="str">
        <f t="shared" si="18"/>
        <v/>
      </c>
      <c r="K22" t="str">
        <f t="shared" si="19"/>
        <v/>
      </c>
      <c r="L22">
        <f t="shared" si="20"/>
        <v>0</v>
      </c>
      <c r="M22">
        <f t="shared" si="21"/>
        <v>0</v>
      </c>
      <c r="N22">
        <f t="shared" si="22"/>
        <v>0</v>
      </c>
      <c r="O22">
        <f t="shared" si="23"/>
        <v>0</v>
      </c>
      <c r="P22">
        <f t="shared" si="24"/>
        <v>0</v>
      </c>
      <c r="Q22">
        <f t="shared" si="25"/>
        <v>0</v>
      </c>
      <c r="R22">
        <f t="shared" si="26"/>
        <v>0</v>
      </c>
      <c r="S22">
        <f t="shared" si="27"/>
        <v>0</v>
      </c>
      <c r="T22">
        <f t="shared" si="28"/>
        <v>0</v>
      </c>
      <c r="U22" t="str">
        <f t="shared" si="29"/>
        <v/>
      </c>
      <c r="V22" t="str">
        <f t="shared" si="30"/>
        <v/>
      </c>
      <c r="W22" t="str">
        <f t="shared" si="31"/>
        <v/>
      </c>
      <c r="X22">
        <f t="shared" si="32"/>
        <v>0</v>
      </c>
      <c r="Y22">
        <f t="shared" si="33"/>
        <v>0</v>
      </c>
      <c r="Z22">
        <f t="shared" si="34"/>
        <v>0</v>
      </c>
      <c r="AA22">
        <f t="shared" si="35"/>
        <v>0</v>
      </c>
      <c r="AB22">
        <f t="shared" si="36"/>
        <v>0</v>
      </c>
      <c r="AC22" t="str">
        <f t="shared" si="37"/>
        <v/>
      </c>
      <c r="AD22" t="str">
        <f t="shared" si="38"/>
        <v/>
      </c>
      <c r="AE22" t="str">
        <f t="shared" si="39"/>
        <v/>
      </c>
      <c r="AF22" t="str">
        <f t="shared" si="40"/>
        <v/>
      </c>
    </row>
    <row r="23" spans="1:32" x14ac:dyDescent="0.25">
      <c r="A23">
        <v>13</v>
      </c>
      <c r="B23" t="str">
        <f>IF('ScoreHelperLeg-A'!B23="","",'ScoreHelperLeg-A'!B23)</f>
        <v/>
      </c>
      <c r="C23" t="s">
        <v>0</v>
      </c>
      <c r="D23" t="str">
        <f t="shared" si="13"/>
        <v/>
      </c>
      <c r="E23" t="str">
        <f>IF(B23="","",IF(COUNTIF($D$11:D23,D23)&gt;1,"DUP",""))</f>
        <v/>
      </c>
      <c r="F23" t="str">
        <f t="shared" si="14"/>
        <v/>
      </c>
      <c r="G23" t="str">
        <f t="shared" si="15"/>
        <v/>
      </c>
      <c r="H23" t="str">
        <f t="shared" si="16"/>
        <v/>
      </c>
      <c r="I23" t="str">
        <f t="shared" si="17"/>
        <v/>
      </c>
      <c r="J23" t="str">
        <f t="shared" si="18"/>
        <v/>
      </c>
      <c r="K23" t="str">
        <f t="shared" si="19"/>
        <v/>
      </c>
      <c r="L23">
        <f t="shared" si="20"/>
        <v>0</v>
      </c>
      <c r="M23">
        <f t="shared" si="21"/>
        <v>0</v>
      </c>
      <c r="N23">
        <f t="shared" si="22"/>
        <v>0</v>
      </c>
      <c r="O23">
        <f t="shared" si="23"/>
        <v>0</v>
      </c>
      <c r="P23">
        <f t="shared" si="24"/>
        <v>0</v>
      </c>
      <c r="Q23">
        <f t="shared" si="25"/>
        <v>0</v>
      </c>
      <c r="R23">
        <f t="shared" si="26"/>
        <v>0</v>
      </c>
      <c r="S23">
        <f t="shared" si="27"/>
        <v>0</v>
      </c>
      <c r="T23">
        <f t="shared" si="28"/>
        <v>0</v>
      </c>
      <c r="U23" t="str">
        <f t="shared" si="29"/>
        <v/>
      </c>
      <c r="V23" t="str">
        <f t="shared" si="30"/>
        <v/>
      </c>
      <c r="W23" t="str">
        <f t="shared" si="31"/>
        <v/>
      </c>
      <c r="X23">
        <f t="shared" si="32"/>
        <v>0</v>
      </c>
      <c r="Y23">
        <f t="shared" si="33"/>
        <v>0</v>
      </c>
      <c r="Z23">
        <f t="shared" si="34"/>
        <v>0</v>
      </c>
      <c r="AA23">
        <f t="shared" si="35"/>
        <v>0</v>
      </c>
      <c r="AB23">
        <f t="shared" si="36"/>
        <v>0</v>
      </c>
      <c r="AC23" t="str">
        <f t="shared" si="37"/>
        <v/>
      </c>
      <c r="AD23" t="str">
        <f t="shared" si="38"/>
        <v/>
      </c>
      <c r="AE23" t="str">
        <f t="shared" si="39"/>
        <v/>
      </c>
      <c r="AF23" t="str">
        <f t="shared" si="40"/>
        <v/>
      </c>
    </row>
    <row r="24" spans="1:32" x14ac:dyDescent="0.25">
      <c r="A24">
        <v>14</v>
      </c>
      <c r="B24" t="str">
        <f>IF('ScoreHelperLeg-A'!B24="","",'ScoreHelperLeg-A'!B24)</f>
        <v/>
      </c>
      <c r="C24" t="s">
        <v>0</v>
      </c>
      <c r="D24" t="str">
        <f t="shared" si="13"/>
        <v/>
      </c>
      <c r="E24" t="str">
        <f>IF(B24="","",IF(COUNTIF($D$11:D24,D24)&gt;1,"DUP",""))</f>
        <v/>
      </c>
      <c r="F24" t="str">
        <f t="shared" si="14"/>
        <v/>
      </c>
      <c r="G24" t="str">
        <f t="shared" si="15"/>
        <v/>
      </c>
      <c r="H24" t="str">
        <f t="shared" si="16"/>
        <v/>
      </c>
      <c r="I24" t="str">
        <f t="shared" si="17"/>
        <v/>
      </c>
      <c r="J24" t="str">
        <f t="shared" si="18"/>
        <v/>
      </c>
      <c r="K24" t="str">
        <f t="shared" si="19"/>
        <v/>
      </c>
      <c r="L24">
        <f t="shared" si="20"/>
        <v>0</v>
      </c>
      <c r="M24">
        <f t="shared" si="21"/>
        <v>0</v>
      </c>
      <c r="N24">
        <f t="shared" si="22"/>
        <v>0</v>
      </c>
      <c r="O24">
        <f t="shared" si="23"/>
        <v>0</v>
      </c>
      <c r="P24">
        <f t="shared" si="24"/>
        <v>0</v>
      </c>
      <c r="Q24">
        <f t="shared" si="25"/>
        <v>0</v>
      </c>
      <c r="R24">
        <f t="shared" si="26"/>
        <v>0</v>
      </c>
      <c r="S24">
        <f t="shared" si="27"/>
        <v>0</v>
      </c>
      <c r="T24">
        <f t="shared" si="28"/>
        <v>0</v>
      </c>
      <c r="U24" t="str">
        <f t="shared" si="29"/>
        <v/>
      </c>
      <c r="V24" t="str">
        <f t="shared" si="30"/>
        <v/>
      </c>
      <c r="W24" t="str">
        <f t="shared" si="31"/>
        <v/>
      </c>
      <c r="X24">
        <f t="shared" si="32"/>
        <v>0</v>
      </c>
      <c r="Y24">
        <f t="shared" si="33"/>
        <v>0</v>
      </c>
      <c r="Z24">
        <f t="shared" si="34"/>
        <v>0</v>
      </c>
      <c r="AA24">
        <f t="shared" si="35"/>
        <v>0</v>
      </c>
      <c r="AB24">
        <f t="shared" si="36"/>
        <v>0</v>
      </c>
      <c r="AC24" t="str">
        <f t="shared" si="37"/>
        <v/>
      </c>
      <c r="AD24" t="str">
        <f t="shared" si="38"/>
        <v/>
      </c>
      <c r="AE24" t="str">
        <f t="shared" si="39"/>
        <v/>
      </c>
      <c r="AF24" t="str">
        <f t="shared" si="40"/>
        <v/>
      </c>
    </row>
    <row r="25" spans="1:32" x14ac:dyDescent="0.25">
      <c r="A25">
        <v>15</v>
      </c>
      <c r="B25" t="str">
        <f>IF('ScoreHelperLeg-A'!B25="","",'ScoreHelperLeg-A'!B25)</f>
        <v/>
      </c>
      <c r="C25" t="s">
        <v>0</v>
      </c>
      <c r="D25" t="str">
        <f t="shared" si="13"/>
        <v/>
      </c>
      <c r="E25" t="str">
        <f>IF(B25="","",IF(COUNTIF($D$11:D25,D25)&gt;1,"DUP",""))</f>
        <v/>
      </c>
      <c r="F25" t="str">
        <f t="shared" si="14"/>
        <v/>
      </c>
      <c r="G25" t="str">
        <f t="shared" si="15"/>
        <v/>
      </c>
      <c r="H25" t="str">
        <f t="shared" si="16"/>
        <v/>
      </c>
      <c r="I25" t="str">
        <f t="shared" si="17"/>
        <v/>
      </c>
      <c r="J25" t="str">
        <f t="shared" si="18"/>
        <v/>
      </c>
      <c r="K25" t="str">
        <f t="shared" si="19"/>
        <v/>
      </c>
      <c r="L25">
        <f t="shared" si="20"/>
        <v>0</v>
      </c>
      <c r="M25">
        <f t="shared" si="21"/>
        <v>0</v>
      </c>
      <c r="N25">
        <f t="shared" si="22"/>
        <v>0</v>
      </c>
      <c r="O25">
        <f t="shared" si="23"/>
        <v>0</v>
      </c>
      <c r="P25">
        <f t="shared" si="24"/>
        <v>0</v>
      </c>
      <c r="Q25">
        <f t="shared" si="25"/>
        <v>0</v>
      </c>
      <c r="R25">
        <f t="shared" si="26"/>
        <v>0</v>
      </c>
      <c r="S25">
        <f t="shared" si="27"/>
        <v>0</v>
      </c>
      <c r="T25">
        <f t="shared" si="28"/>
        <v>0</v>
      </c>
      <c r="U25" t="str">
        <f t="shared" si="29"/>
        <v/>
      </c>
      <c r="V25" t="str">
        <f t="shared" si="30"/>
        <v/>
      </c>
      <c r="W25" t="str">
        <f t="shared" si="31"/>
        <v/>
      </c>
      <c r="X25">
        <f t="shared" si="32"/>
        <v>0</v>
      </c>
      <c r="Y25">
        <f t="shared" si="33"/>
        <v>0</v>
      </c>
      <c r="Z25">
        <f t="shared" si="34"/>
        <v>0</v>
      </c>
      <c r="AA25">
        <f t="shared" si="35"/>
        <v>0</v>
      </c>
      <c r="AB25">
        <f t="shared" si="36"/>
        <v>0</v>
      </c>
      <c r="AC25" t="str">
        <f t="shared" si="37"/>
        <v/>
      </c>
      <c r="AD25" t="str">
        <f t="shared" si="38"/>
        <v/>
      </c>
      <c r="AE25" t="str">
        <f t="shared" si="39"/>
        <v/>
      </c>
      <c r="AF25" t="str">
        <f t="shared" si="40"/>
        <v/>
      </c>
    </row>
    <row r="26" spans="1:32" x14ac:dyDescent="0.25">
      <c r="A26">
        <v>16</v>
      </c>
      <c r="B26" t="str">
        <f>IF('ScoreHelperLeg-A'!B26="","",'ScoreHelperLeg-A'!B26)</f>
        <v/>
      </c>
      <c r="C26" t="s">
        <v>0</v>
      </c>
      <c r="D26" t="str">
        <f t="shared" si="13"/>
        <v/>
      </c>
      <c r="E26" t="str">
        <f>IF(B26="","",IF(COUNTIF($D$11:D26,D26)&gt;1,"DUP",""))</f>
        <v/>
      </c>
      <c r="F26" t="str">
        <f t="shared" si="14"/>
        <v/>
      </c>
      <c r="G26" t="str">
        <f t="shared" si="15"/>
        <v/>
      </c>
      <c r="H26" t="str">
        <f t="shared" si="16"/>
        <v/>
      </c>
      <c r="I26" t="str">
        <f t="shared" si="17"/>
        <v/>
      </c>
      <c r="J26" t="str">
        <f t="shared" si="18"/>
        <v/>
      </c>
      <c r="K26" t="str">
        <f t="shared" si="19"/>
        <v/>
      </c>
      <c r="L26">
        <f t="shared" si="20"/>
        <v>0</v>
      </c>
      <c r="M26">
        <f t="shared" si="21"/>
        <v>0</v>
      </c>
      <c r="N26">
        <f t="shared" si="22"/>
        <v>0</v>
      </c>
      <c r="O26">
        <f t="shared" si="23"/>
        <v>0</v>
      </c>
      <c r="P26">
        <f t="shared" si="24"/>
        <v>0</v>
      </c>
      <c r="Q26">
        <f t="shared" si="25"/>
        <v>0</v>
      </c>
      <c r="R26">
        <f t="shared" si="26"/>
        <v>0</v>
      </c>
      <c r="S26">
        <f t="shared" si="27"/>
        <v>0</v>
      </c>
      <c r="T26">
        <f t="shared" si="28"/>
        <v>0</v>
      </c>
      <c r="U26" t="str">
        <f t="shared" si="29"/>
        <v/>
      </c>
      <c r="V26" t="str">
        <f t="shared" si="30"/>
        <v/>
      </c>
      <c r="W26" t="str">
        <f t="shared" si="31"/>
        <v/>
      </c>
      <c r="X26">
        <f t="shared" si="32"/>
        <v>0</v>
      </c>
      <c r="Y26">
        <f t="shared" si="33"/>
        <v>0</v>
      </c>
      <c r="Z26">
        <f t="shared" si="34"/>
        <v>0</v>
      </c>
      <c r="AA26">
        <f t="shared" si="35"/>
        <v>0</v>
      </c>
      <c r="AB26">
        <f t="shared" si="36"/>
        <v>0</v>
      </c>
      <c r="AC26" t="str">
        <f t="shared" si="37"/>
        <v/>
      </c>
      <c r="AD26" t="str">
        <f t="shared" si="38"/>
        <v/>
      </c>
      <c r="AE26" t="str">
        <f t="shared" si="39"/>
        <v/>
      </c>
      <c r="AF26" t="str">
        <f t="shared" si="40"/>
        <v/>
      </c>
    </row>
    <row r="27" spans="1:32" x14ac:dyDescent="0.25">
      <c r="A27">
        <v>17</v>
      </c>
      <c r="B27" t="str">
        <f>IF('ScoreHelperLeg-A'!B27="","",'ScoreHelperLeg-A'!B27)</f>
        <v/>
      </c>
      <c r="C27" t="s">
        <v>0</v>
      </c>
      <c r="D27" t="str">
        <f t="shared" si="13"/>
        <v/>
      </c>
      <c r="E27" t="str">
        <f>IF(B27="","",IF(COUNTIF($D$11:D27,D27)&gt;1,"DUP",""))</f>
        <v/>
      </c>
      <c r="F27" t="str">
        <f t="shared" si="14"/>
        <v/>
      </c>
      <c r="G27" t="str">
        <f t="shared" si="15"/>
        <v/>
      </c>
      <c r="H27" t="str">
        <f t="shared" si="16"/>
        <v/>
      </c>
      <c r="I27" t="str">
        <f t="shared" si="17"/>
        <v/>
      </c>
      <c r="J27" t="str">
        <f t="shared" si="18"/>
        <v/>
      </c>
      <c r="K27" t="str">
        <f t="shared" si="19"/>
        <v/>
      </c>
      <c r="L27">
        <f t="shared" si="20"/>
        <v>0</v>
      </c>
      <c r="M27">
        <f t="shared" si="21"/>
        <v>0</v>
      </c>
      <c r="N27">
        <f t="shared" si="22"/>
        <v>0</v>
      </c>
      <c r="O27">
        <f t="shared" si="23"/>
        <v>0</v>
      </c>
      <c r="P27">
        <f t="shared" si="24"/>
        <v>0</v>
      </c>
      <c r="Q27">
        <f t="shared" si="25"/>
        <v>0</v>
      </c>
      <c r="R27">
        <f t="shared" si="26"/>
        <v>0</v>
      </c>
      <c r="S27">
        <f t="shared" si="27"/>
        <v>0</v>
      </c>
      <c r="T27">
        <f t="shared" si="28"/>
        <v>0</v>
      </c>
      <c r="U27" t="str">
        <f t="shared" si="29"/>
        <v/>
      </c>
      <c r="V27" t="str">
        <f t="shared" si="30"/>
        <v/>
      </c>
      <c r="W27" t="str">
        <f t="shared" si="31"/>
        <v/>
      </c>
      <c r="X27">
        <f t="shared" si="32"/>
        <v>0</v>
      </c>
      <c r="Y27">
        <f t="shared" si="33"/>
        <v>0</v>
      </c>
      <c r="Z27">
        <f t="shared" si="34"/>
        <v>0</v>
      </c>
      <c r="AA27">
        <f t="shared" si="35"/>
        <v>0</v>
      </c>
      <c r="AB27">
        <f t="shared" si="36"/>
        <v>0</v>
      </c>
      <c r="AC27" t="str">
        <f t="shared" si="37"/>
        <v/>
      </c>
      <c r="AD27" t="str">
        <f t="shared" si="38"/>
        <v/>
      </c>
      <c r="AE27" t="str">
        <f t="shared" si="39"/>
        <v/>
      </c>
      <c r="AF27" t="str">
        <f t="shared" si="40"/>
        <v/>
      </c>
    </row>
    <row r="28" spans="1:32" x14ac:dyDescent="0.25">
      <c r="A28">
        <v>18</v>
      </c>
      <c r="B28" t="str">
        <f>IF('ScoreHelperLeg-A'!B28="","",'ScoreHelperLeg-A'!B28)</f>
        <v/>
      </c>
      <c r="C28" t="s">
        <v>0</v>
      </c>
      <c r="D28" t="str">
        <f t="shared" si="13"/>
        <v/>
      </c>
      <c r="E28" t="str">
        <f>IF(B28="","",IF(COUNTIF($D$11:D28,D28)&gt;1,"DUP",""))</f>
        <v/>
      </c>
      <c r="F28" t="str">
        <f t="shared" si="14"/>
        <v/>
      </c>
      <c r="G28" t="str">
        <f t="shared" si="15"/>
        <v/>
      </c>
      <c r="H28" t="str">
        <f t="shared" si="16"/>
        <v/>
      </c>
      <c r="I28" t="str">
        <f t="shared" si="17"/>
        <v/>
      </c>
      <c r="J28" t="str">
        <f t="shared" si="18"/>
        <v/>
      </c>
      <c r="K28" t="str">
        <f t="shared" si="19"/>
        <v/>
      </c>
      <c r="L28">
        <f t="shared" si="20"/>
        <v>0</v>
      </c>
      <c r="M28">
        <f t="shared" si="21"/>
        <v>0</v>
      </c>
      <c r="N28">
        <f t="shared" si="22"/>
        <v>0</v>
      </c>
      <c r="O28">
        <f t="shared" si="23"/>
        <v>0</v>
      </c>
      <c r="P28">
        <f t="shared" si="24"/>
        <v>0</v>
      </c>
      <c r="Q28">
        <f t="shared" si="25"/>
        <v>0</v>
      </c>
      <c r="R28">
        <f t="shared" si="26"/>
        <v>0</v>
      </c>
      <c r="S28">
        <f t="shared" si="27"/>
        <v>0</v>
      </c>
      <c r="T28">
        <f t="shared" si="28"/>
        <v>0</v>
      </c>
      <c r="U28" t="str">
        <f t="shared" si="29"/>
        <v/>
      </c>
      <c r="V28" t="str">
        <f t="shared" si="30"/>
        <v/>
      </c>
      <c r="W28" t="str">
        <f t="shared" si="31"/>
        <v/>
      </c>
      <c r="X28">
        <f t="shared" si="32"/>
        <v>0</v>
      </c>
      <c r="Y28">
        <f t="shared" si="33"/>
        <v>0</v>
      </c>
      <c r="Z28">
        <f t="shared" si="34"/>
        <v>0</v>
      </c>
      <c r="AA28">
        <f t="shared" si="35"/>
        <v>0</v>
      </c>
      <c r="AB28">
        <f t="shared" si="36"/>
        <v>0</v>
      </c>
      <c r="AC28" t="str">
        <f t="shared" si="37"/>
        <v/>
      </c>
      <c r="AD28" t="str">
        <f t="shared" si="38"/>
        <v/>
      </c>
      <c r="AE28" t="str">
        <f t="shared" si="39"/>
        <v/>
      </c>
      <c r="AF28" t="str">
        <f t="shared" si="40"/>
        <v/>
      </c>
    </row>
    <row r="29" spans="1:32" x14ac:dyDescent="0.25">
      <c r="A29">
        <v>19</v>
      </c>
      <c r="B29" t="str">
        <f>IF('ScoreHelperLeg-A'!B29="","",'ScoreHelperLeg-A'!B29)</f>
        <v/>
      </c>
      <c r="C29" t="s">
        <v>0</v>
      </c>
      <c r="D29" t="str">
        <f t="shared" si="13"/>
        <v/>
      </c>
      <c r="E29" t="str">
        <f>IF(B29="","",IF(COUNTIF($D$11:D29,D29)&gt;1,"DUP",""))</f>
        <v/>
      </c>
      <c r="F29" t="str">
        <f t="shared" si="14"/>
        <v/>
      </c>
      <c r="G29" t="str">
        <f t="shared" si="15"/>
        <v/>
      </c>
      <c r="H29" t="str">
        <f t="shared" si="16"/>
        <v/>
      </c>
      <c r="I29" t="str">
        <f t="shared" si="17"/>
        <v/>
      </c>
      <c r="J29" t="str">
        <f t="shared" si="18"/>
        <v/>
      </c>
      <c r="K29" t="str">
        <f t="shared" si="19"/>
        <v/>
      </c>
      <c r="L29">
        <f t="shared" si="20"/>
        <v>0</v>
      </c>
      <c r="M29">
        <f t="shared" si="21"/>
        <v>0</v>
      </c>
      <c r="N29">
        <f t="shared" si="22"/>
        <v>0</v>
      </c>
      <c r="O29">
        <f t="shared" si="23"/>
        <v>0</v>
      </c>
      <c r="P29">
        <f t="shared" si="24"/>
        <v>0</v>
      </c>
      <c r="Q29">
        <f t="shared" si="25"/>
        <v>0</v>
      </c>
      <c r="R29">
        <f t="shared" si="26"/>
        <v>0</v>
      </c>
      <c r="S29">
        <f t="shared" si="27"/>
        <v>0</v>
      </c>
      <c r="T29">
        <f t="shared" si="28"/>
        <v>0</v>
      </c>
      <c r="U29" t="str">
        <f t="shared" si="29"/>
        <v/>
      </c>
      <c r="V29" t="str">
        <f t="shared" si="30"/>
        <v/>
      </c>
      <c r="W29" t="str">
        <f t="shared" si="31"/>
        <v/>
      </c>
      <c r="X29">
        <f t="shared" si="32"/>
        <v>0</v>
      </c>
      <c r="Y29">
        <f t="shared" si="33"/>
        <v>0</v>
      </c>
      <c r="Z29">
        <f t="shared" si="34"/>
        <v>0</v>
      </c>
      <c r="AA29">
        <f t="shared" si="35"/>
        <v>0</v>
      </c>
      <c r="AB29">
        <f t="shared" si="36"/>
        <v>0</v>
      </c>
      <c r="AC29" t="str">
        <f t="shared" si="37"/>
        <v/>
      </c>
      <c r="AD29" t="str">
        <f t="shared" si="38"/>
        <v/>
      </c>
      <c r="AE29" t="str">
        <f t="shared" si="39"/>
        <v/>
      </c>
      <c r="AF29" t="str">
        <f t="shared" si="40"/>
        <v/>
      </c>
    </row>
    <row r="30" spans="1:32" x14ac:dyDescent="0.25">
      <c r="A30">
        <v>20</v>
      </c>
      <c r="B30" t="str">
        <f>IF('ScoreHelperLeg-A'!B30="","",'ScoreHelperLeg-A'!B30)</f>
        <v/>
      </c>
      <c r="C30" t="s">
        <v>0</v>
      </c>
      <c r="D30" t="str">
        <f t="shared" si="13"/>
        <v/>
      </c>
      <c r="E30" t="str">
        <f>IF(B30="","",IF(COUNTIF($D$11:D30,D30)&gt;1,"DUP",""))</f>
        <v/>
      </c>
      <c r="F30" t="str">
        <f t="shared" si="14"/>
        <v/>
      </c>
      <c r="G30" t="str">
        <f t="shared" si="15"/>
        <v/>
      </c>
      <c r="H30" t="str">
        <f t="shared" si="16"/>
        <v/>
      </c>
      <c r="I30" t="str">
        <f t="shared" si="17"/>
        <v/>
      </c>
      <c r="J30" t="str">
        <f t="shared" si="18"/>
        <v/>
      </c>
      <c r="K30" t="str">
        <f t="shared" si="19"/>
        <v/>
      </c>
      <c r="L30">
        <f t="shared" si="20"/>
        <v>0</v>
      </c>
      <c r="M30">
        <f t="shared" si="21"/>
        <v>0</v>
      </c>
      <c r="N30">
        <f t="shared" si="22"/>
        <v>0</v>
      </c>
      <c r="O30">
        <f t="shared" si="23"/>
        <v>0</v>
      </c>
      <c r="P30">
        <f t="shared" si="24"/>
        <v>0</v>
      </c>
      <c r="Q30">
        <f t="shared" si="25"/>
        <v>0</v>
      </c>
      <c r="R30">
        <f t="shared" si="26"/>
        <v>0</v>
      </c>
      <c r="S30">
        <f t="shared" si="27"/>
        <v>0</v>
      </c>
      <c r="T30">
        <f t="shared" si="28"/>
        <v>0</v>
      </c>
      <c r="U30" t="str">
        <f t="shared" si="29"/>
        <v/>
      </c>
      <c r="V30" t="str">
        <f t="shared" si="30"/>
        <v/>
      </c>
      <c r="W30" t="str">
        <f t="shared" si="31"/>
        <v/>
      </c>
      <c r="X30">
        <f t="shared" si="32"/>
        <v>0</v>
      </c>
      <c r="Y30">
        <f t="shared" si="33"/>
        <v>0</v>
      </c>
      <c r="Z30">
        <f t="shared" si="34"/>
        <v>0</v>
      </c>
      <c r="AA30">
        <f t="shared" si="35"/>
        <v>0</v>
      </c>
      <c r="AB30">
        <f t="shared" si="36"/>
        <v>0</v>
      </c>
      <c r="AC30" t="str">
        <f t="shared" si="37"/>
        <v/>
      </c>
      <c r="AD30" t="str">
        <f t="shared" si="38"/>
        <v/>
      </c>
      <c r="AE30" t="str">
        <f t="shared" si="39"/>
        <v/>
      </c>
      <c r="AF30" t="str">
        <f t="shared" si="40"/>
        <v/>
      </c>
    </row>
    <row r="31" spans="1:32" x14ac:dyDescent="0.25">
      <c r="A31">
        <v>21</v>
      </c>
      <c r="B31" t="str">
        <f>IF('ScoreHelperLeg-A'!B31="","",'ScoreHelperLeg-A'!B31)</f>
        <v/>
      </c>
      <c r="C31" t="s">
        <v>0</v>
      </c>
      <c r="D31" t="str">
        <f t="shared" si="13"/>
        <v/>
      </c>
      <c r="E31" t="str">
        <f>IF(B31="","",IF(COUNTIF($D$11:D31,D31)&gt;1,"DUP",""))</f>
        <v/>
      </c>
      <c r="F31" t="str">
        <f t="shared" si="14"/>
        <v/>
      </c>
      <c r="G31" t="str">
        <f t="shared" si="15"/>
        <v/>
      </c>
      <c r="H31" t="str">
        <f t="shared" si="16"/>
        <v/>
      </c>
      <c r="I31" t="str">
        <f t="shared" si="17"/>
        <v/>
      </c>
      <c r="J31" t="str">
        <f t="shared" si="18"/>
        <v/>
      </c>
      <c r="K31" t="str">
        <f t="shared" si="19"/>
        <v/>
      </c>
      <c r="L31">
        <f t="shared" si="20"/>
        <v>0</v>
      </c>
      <c r="M31">
        <f t="shared" si="21"/>
        <v>0</v>
      </c>
      <c r="N31">
        <f t="shared" si="22"/>
        <v>0</v>
      </c>
      <c r="O31">
        <f t="shared" si="23"/>
        <v>0</v>
      </c>
      <c r="P31">
        <f t="shared" si="24"/>
        <v>0</v>
      </c>
      <c r="Q31">
        <f t="shared" si="25"/>
        <v>0</v>
      </c>
      <c r="R31">
        <f t="shared" si="26"/>
        <v>0</v>
      </c>
      <c r="S31">
        <f t="shared" si="27"/>
        <v>0</v>
      </c>
      <c r="T31">
        <f t="shared" si="28"/>
        <v>0</v>
      </c>
      <c r="U31" t="str">
        <f t="shared" si="29"/>
        <v/>
      </c>
      <c r="V31" t="str">
        <f t="shared" si="30"/>
        <v/>
      </c>
      <c r="W31" t="str">
        <f t="shared" si="31"/>
        <v/>
      </c>
      <c r="X31">
        <f t="shared" si="32"/>
        <v>0</v>
      </c>
      <c r="Y31">
        <f t="shared" si="33"/>
        <v>0</v>
      </c>
      <c r="Z31">
        <f t="shared" si="34"/>
        <v>0</v>
      </c>
      <c r="AA31">
        <f t="shared" si="35"/>
        <v>0</v>
      </c>
      <c r="AB31">
        <f t="shared" si="36"/>
        <v>0</v>
      </c>
      <c r="AC31" t="str">
        <f t="shared" si="37"/>
        <v/>
      </c>
      <c r="AD31" t="str">
        <f t="shared" si="38"/>
        <v/>
      </c>
      <c r="AE31" t="str">
        <f t="shared" si="39"/>
        <v/>
      </c>
      <c r="AF31" t="str">
        <f t="shared" si="40"/>
        <v/>
      </c>
    </row>
    <row r="32" spans="1:32" x14ac:dyDescent="0.25">
      <c r="A32">
        <v>22</v>
      </c>
      <c r="B32" t="str">
        <f>IF('ScoreHelperLeg-A'!B32="","",'ScoreHelperLeg-A'!B32)</f>
        <v/>
      </c>
      <c r="C32" t="s">
        <v>0</v>
      </c>
      <c r="D32" t="str">
        <f t="shared" si="13"/>
        <v/>
      </c>
      <c r="E32" t="str">
        <f>IF(B32="","",IF(COUNTIF($D$11:D32,D32)&gt;1,"DUP",""))</f>
        <v/>
      </c>
      <c r="F32" t="str">
        <f t="shared" si="14"/>
        <v/>
      </c>
      <c r="G32" t="str">
        <f t="shared" si="15"/>
        <v/>
      </c>
      <c r="H32" t="str">
        <f t="shared" si="16"/>
        <v/>
      </c>
      <c r="I32" t="str">
        <f t="shared" si="17"/>
        <v/>
      </c>
      <c r="J32" t="str">
        <f t="shared" si="18"/>
        <v/>
      </c>
      <c r="K32" t="str">
        <f t="shared" si="19"/>
        <v/>
      </c>
      <c r="L32">
        <f t="shared" si="20"/>
        <v>0</v>
      </c>
      <c r="M32">
        <f t="shared" si="21"/>
        <v>0</v>
      </c>
      <c r="N32">
        <f t="shared" si="22"/>
        <v>0</v>
      </c>
      <c r="O32">
        <f t="shared" si="23"/>
        <v>0</v>
      </c>
      <c r="P32">
        <f t="shared" si="24"/>
        <v>0</v>
      </c>
      <c r="Q32">
        <f t="shared" si="25"/>
        <v>0</v>
      </c>
      <c r="R32">
        <f t="shared" si="26"/>
        <v>0</v>
      </c>
      <c r="S32">
        <f t="shared" si="27"/>
        <v>0</v>
      </c>
      <c r="T32">
        <f t="shared" si="28"/>
        <v>0</v>
      </c>
      <c r="U32" t="str">
        <f t="shared" si="29"/>
        <v/>
      </c>
      <c r="V32" t="str">
        <f t="shared" si="30"/>
        <v/>
      </c>
      <c r="W32" t="str">
        <f t="shared" si="31"/>
        <v/>
      </c>
      <c r="X32">
        <f t="shared" si="32"/>
        <v>0</v>
      </c>
      <c r="Y32">
        <f t="shared" si="33"/>
        <v>0</v>
      </c>
      <c r="Z32">
        <f t="shared" si="34"/>
        <v>0</v>
      </c>
      <c r="AA32">
        <f t="shared" si="35"/>
        <v>0</v>
      </c>
      <c r="AB32">
        <f t="shared" si="36"/>
        <v>0</v>
      </c>
      <c r="AC32" t="str">
        <f t="shared" si="37"/>
        <v/>
      </c>
      <c r="AD32" t="str">
        <f t="shared" si="38"/>
        <v/>
      </c>
      <c r="AE32" t="str">
        <f t="shared" si="39"/>
        <v/>
      </c>
      <c r="AF32" t="str">
        <f t="shared" si="40"/>
        <v/>
      </c>
    </row>
    <row r="33" spans="1:32" x14ac:dyDescent="0.25">
      <c r="A33">
        <v>23</v>
      </c>
      <c r="B33" t="str">
        <f>IF('ScoreHelperLeg-A'!B33="","",'ScoreHelperLeg-A'!B33)</f>
        <v/>
      </c>
      <c r="C33" t="s">
        <v>0</v>
      </c>
      <c r="D33" t="str">
        <f t="shared" si="13"/>
        <v/>
      </c>
      <c r="E33" t="str">
        <f>IF(B33="","",IF(COUNTIF($D$11:D33,D33)&gt;1,"DUP",""))</f>
        <v/>
      </c>
      <c r="F33" t="str">
        <f t="shared" si="14"/>
        <v/>
      </c>
      <c r="G33" t="str">
        <f t="shared" si="15"/>
        <v/>
      </c>
      <c r="H33" t="str">
        <f t="shared" si="16"/>
        <v/>
      </c>
      <c r="I33" t="str">
        <f t="shared" si="17"/>
        <v/>
      </c>
      <c r="J33" t="str">
        <f t="shared" si="18"/>
        <v/>
      </c>
      <c r="K33" t="str">
        <f t="shared" si="19"/>
        <v/>
      </c>
      <c r="L33">
        <f t="shared" si="20"/>
        <v>0</v>
      </c>
      <c r="M33">
        <f t="shared" si="21"/>
        <v>0</v>
      </c>
      <c r="N33">
        <f t="shared" si="22"/>
        <v>0</v>
      </c>
      <c r="O33">
        <f t="shared" si="23"/>
        <v>0</v>
      </c>
      <c r="P33">
        <f t="shared" si="24"/>
        <v>0</v>
      </c>
      <c r="Q33">
        <f t="shared" si="25"/>
        <v>0</v>
      </c>
      <c r="R33">
        <f t="shared" si="26"/>
        <v>0</v>
      </c>
      <c r="S33">
        <f t="shared" si="27"/>
        <v>0</v>
      </c>
      <c r="T33">
        <f t="shared" si="28"/>
        <v>0</v>
      </c>
      <c r="U33" t="str">
        <f t="shared" si="29"/>
        <v/>
      </c>
      <c r="V33" t="str">
        <f t="shared" si="30"/>
        <v/>
      </c>
      <c r="W33" t="str">
        <f t="shared" si="31"/>
        <v/>
      </c>
      <c r="X33">
        <f t="shared" si="32"/>
        <v>0</v>
      </c>
      <c r="Y33">
        <f t="shared" si="33"/>
        <v>0</v>
      </c>
      <c r="Z33">
        <f t="shared" si="34"/>
        <v>0</v>
      </c>
      <c r="AA33">
        <f t="shared" si="35"/>
        <v>0</v>
      </c>
      <c r="AB33">
        <f t="shared" si="36"/>
        <v>0</v>
      </c>
      <c r="AC33" t="str">
        <f t="shared" si="37"/>
        <v/>
      </c>
      <c r="AD33" t="str">
        <f t="shared" si="38"/>
        <v/>
      </c>
      <c r="AE33" t="str">
        <f t="shared" si="39"/>
        <v/>
      </c>
      <c r="AF33" t="str">
        <f t="shared" si="40"/>
        <v/>
      </c>
    </row>
    <row r="34" spans="1:32" x14ac:dyDescent="0.25">
      <c r="A34">
        <v>24</v>
      </c>
      <c r="B34" t="str">
        <f>IF('ScoreHelperLeg-A'!B34="","",'ScoreHelperLeg-A'!B34)</f>
        <v/>
      </c>
      <c r="C34" t="s">
        <v>0</v>
      </c>
      <c r="D34" t="str">
        <f t="shared" si="13"/>
        <v/>
      </c>
      <c r="E34" t="str">
        <f>IF(B34="","",IF(COUNTIF($D$11:D34,D34)&gt;1,"DUP",""))</f>
        <v/>
      </c>
      <c r="F34" t="str">
        <f t="shared" si="14"/>
        <v/>
      </c>
      <c r="G34" t="str">
        <f t="shared" si="15"/>
        <v/>
      </c>
      <c r="H34" t="str">
        <f t="shared" si="16"/>
        <v/>
      </c>
      <c r="I34" t="str">
        <f t="shared" si="17"/>
        <v/>
      </c>
      <c r="J34" t="str">
        <f t="shared" si="18"/>
        <v/>
      </c>
      <c r="K34" t="str">
        <f t="shared" si="19"/>
        <v/>
      </c>
      <c r="L34">
        <f t="shared" si="20"/>
        <v>0</v>
      </c>
      <c r="M34">
        <f t="shared" si="21"/>
        <v>0</v>
      </c>
      <c r="N34">
        <f t="shared" si="22"/>
        <v>0</v>
      </c>
      <c r="O34">
        <f t="shared" si="23"/>
        <v>0</v>
      </c>
      <c r="P34">
        <f t="shared" si="24"/>
        <v>0</v>
      </c>
      <c r="Q34">
        <f t="shared" si="25"/>
        <v>0</v>
      </c>
      <c r="R34">
        <f t="shared" si="26"/>
        <v>0</v>
      </c>
      <c r="S34">
        <f t="shared" si="27"/>
        <v>0</v>
      </c>
      <c r="T34">
        <f t="shared" si="28"/>
        <v>0</v>
      </c>
      <c r="U34" t="str">
        <f t="shared" si="29"/>
        <v/>
      </c>
      <c r="V34" t="str">
        <f t="shared" si="30"/>
        <v/>
      </c>
      <c r="W34" t="str">
        <f t="shared" si="31"/>
        <v/>
      </c>
      <c r="X34">
        <f t="shared" si="32"/>
        <v>0</v>
      </c>
      <c r="Y34">
        <f t="shared" si="33"/>
        <v>0</v>
      </c>
      <c r="Z34">
        <f t="shared" si="34"/>
        <v>0</v>
      </c>
      <c r="AA34">
        <f t="shared" si="35"/>
        <v>0</v>
      </c>
      <c r="AB34">
        <f t="shared" si="36"/>
        <v>0</v>
      </c>
      <c r="AC34" t="str">
        <f t="shared" si="37"/>
        <v/>
      </c>
      <c r="AD34" t="str">
        <f t="shared" si="38"/>
        <v/>
      </c>
      <c r="AE34" t="str">
        <f t="shared" si="39"/>
        <v/>
      </c>
      <c r="AF34" t="str">
        <f t="shared" si="40"/>
        <v/>
      </c>
    </row>
    <row r="35" spans="1:32" x14ac:dyDescent="0.25">
      <c r="A35">
        <v>25</v>
      </c>
      <c r="B35" t="str">
        <f>IF('ScoreHelperLeg-A'!B35="","",'ScoreHelperLeg-A'!B35)</f>
        <v/>
      </c>
      <c r="C35" t="s">
        <v>0</v>
      </c>
      <c r="D35" t="str">
        <f t="shared" si="13"/>
        <v/>
      </c>
      <c r="E35" t="str">
        <f>IF(B35="","",IF(COUNTIF($D$11:D35,D35)&gt;1,"DUP",""))</f>
        <v/>
      </c>
      <c r="F35" t="str">
        <f t="shared" si="14"/>
        <v/>
      </c>
      <c r="G35" t="str">
        <f t="shared" si="15"/>
        <v/>
      </c>
      <c r="H35" t="str">
        <f t="shared" si="16"/>
        <v/>
      </c>
      <c r="I35" t="str">
        <f t="shared" si="17"/>
        <v/>
      </c>
      <c r="J35" t="str">
        <f t="shared" si="18"/>
        <v/>
      </c>
      <c r="K35" t="str">
        <f t="shared" si="19"/>
        <v/>
      </c>
      <c r="L35">
        <f t="shared" si="20"/>
        <v>0</v>
      </c>
      <c r="M35">
        <f t="shared" si="21"/>
        <v>0</v>
      </c>
      <c r="N35">
        <f t="shared" si="22"/>
        <v>0</v>
      </c>
      <c r="O35">
        <f t="shared" si="23"/>
        <v>0</v>
      </c>
      <c r="P35">
        <f t="shared" si="24"/>
        <v>0</v>
      </c>
      <c r="Q35">
        <f t="shared" si="25"/>
        <v>0</v>
      </c>
      <c r="R35">
        <f t="shared" si="26"/>
        <v>0</v>
      </c>
      <c r="S35">
        <f t="shared" si="27"/>
        <v>0</v>
      </c>
      <c r="T35">
        <f t="shared" si="28"/>
        <v>0</v>
      </c>
      <c r="U35" t="str">
        <f t="shared" si="29"/>
        <v/>
      </c>
      <c r="V35" t="str">
        <f t="shared" si="30"/>
        <v/>
      </c>
      <c r="W35" t="str">
        <f t="shared" si="31"/>
        <v/>
      </c>
      <c r="X35">
        <f t="shared" si="32"/>
        <v>0</v>
      </c>
      <c r="Y35">
        <f t="shared" si="33"/>
        <v>0</v>
      </c>
      <c r="Z35">
        <f t="shared" si="34"/>
        <v>0</v>
      </c>
      <c r="AA35">
        <f t="shared" si="35"/>
        <v>0</v>
      </c>
      <c r="AB35">
        <f t="shared" si="36"/>
        <v>0</v>
      </c>
      <c r="AC35" t="str">
        <f t="shared" si="37"/>
        <v/>
      </c>
      <c r="AD35" t="str">
        <f t="shared" si="38"/>
        <v/>
      </c>
      <c r="AE35" t="str">
        <f t="shared" si="39"/>
        <v/>
      </c>
      <c r="AF35" t="str">
        <f t="shared" si="40"/>
        <v/>
      </c>
    </row>
    <row r="36" spans="1:32" x14ac:dyDescent="0.25">
      <c r="A36">
        <v>26</v>
      </c>
      <c r="B36" t="str">
        <f>IF('ScoreHelperLeg-A'!B36="","",'ScoreHelperLeg-A'!B36)</f>
        <v/>
      </c>
      <c r="C36" t="s">
        <v>0</v>
      </c>
      <c r="D36" t="str">
        <f t="shared" si="13"/>
        <v/>
      </c>
      <c r="E36" t="str">
        <f>IF(B36="","",IF(COUNTIF($D$11:D36,D36)&gt;1,"DUP",""))</f>
        <v/>
      </c>
      <c r="F36" t="str">
        <f t="shared" si="14"/>
        <v/>
      </c>
      <c r="G36" t="str">
        <f t="shared" si="15"/>
        <v/>
      </c>
      <c r="H36" t="str">
        <f t="shared" si="16"/>
        <v/>
      </c>
      <c r="I36" t="str">
        <f t="shared" si="17"/>
        <v/>
      </c>
      <c r="J36" t="str">
        <f t="shared" si="18"/>
        <v/>
      </c>
      <c r="K36" t="str">
        <f t="shared" si="19"/>
        <v/>
      </c>
      <c r="L36">
        <f t="shared" si="20"/>
        <v>0</v>
      </c>
      <c r="M36">
        <f t="shared" si="21"/>
        <v>0</v>
      </c>
      <c r="N36">
        <f t="shared" si="22"/>
        <v>0</v>
      </c>
      <c r="O36">
        <f t="shared" si="23"/>
        <v>0</v>
      </c>
      <c r="P36">
        <f t="shared" si="24"/>
        <v>0</v>
      </c>
      <c r="Q36">
        <f t="shared" si="25"/>
        <v>0</v>
      </c>
      <c r="R36">
        <f t="shared" si="26"/>
        <v>0</v>
      </c>
      <c r="S36">
        <f t="shared" si="27"/>
        <v>0</v>
      </c>
      <c r="T36">
        <f t="shared" si="28"/>
        <v>0</v>
      </c>
      <c r="U36" t="str">
        <f t="shared" si="29"/>
        <v/>
      </c>
      <c r="V36" t="str">
        <f t="shared" si="30"/>
        <v/>
      </c>
      <c r="W36" t="str">
        <f t="shared" si="31"/>
        <v/>
      </c>
      <c r="X36">
        <f t="shared" si="32"/>
        <v>0</v>
      </c>
      <c r="Y36">
        <f t="shared" si="33"/>
        <v>0</v>
      </c>
      <c r="Z36">
        <f t="shared" si="34"/>
        <v>0</v>
      </c>
      <c r="AA36">
        <f t="shared" si="35"/>
        <v>0</v>
      </c>
      <c r="AB36">
        <f t="shared" si="36"/>
        <v>0</v>
      </c>
      <c r="AC36" t="str">
        <f t="shared" si="37"/>
        <v/>
      </c>
      <c r="AD36" t="str">
        <f t="shared" si="38"/>
        <v/>
      </c>
      <c r="AE36" t="str">
        <f t="shared" si="39"/>
        <v/>
      </c>
      <c r="AF36" t="str">
        <f t="shared" si="40"/>
        <v/>
      </c>
    </row>
    <row r="37" spans="1:32" x14ac:dyDescent="0.25">
      <c r="A37">
        <v>27</v>
      </c>
      <c r="B37" t="str">
        <f>IF('ScoreHelperLeg-A'!B37="","",'ScoreHelperLeg-A'!B37)</f>
        <v/>
      </c>
      <c r="C37" t="s">
        <v>0</v>
      </c>
      <c r="D37" t="str">
        <f t="shared" si="13"/>
        <v/>
      </c>
      <c r="E37" t="str">
        <f>IF(B37="","",IF(COUNTIF($D$11:D37,D37)&gt;1,"DUP",""))</f>
        <v/>
      </c>
      <c r="F37" t="str">
        <f t="shared" si="14"/>
        <v/>
      </c>
      <c r="G37" t="str">
        <f t="shared" si="15"/>
        <v/>
      </c>
      <c r="H37" t="str">
        <f t="shared" si="16"/>
        <v/>
      </c>
      <c r="I37" t="str">
        <f t="shared" si="17"/>
        <v/>
      </c>
      <c r="J37" t="str">
        <f t="shared" si="18"/>
        <v/>
      </c>
      <c r="K37" t="str">
        <f t="shared" si="19"/>
        <v/>
      </c>
      <c r="L37">
        <f t="shared" si="20"/>
        <v>0</v>
      </c>
      <c r="M37">
        <f t="shared" si="21"/>
        <v>0</v>
      </c>
      <c r="N37">
        <f t="shared" si="22"/>
        <v>0</v>
      </c>
      <c r="O37">
        <f t="shared" si="23"/>
        <v>0</v>
      </c>
      <c r="P37">
        <f t="shared" si="24"/>
        <v>0</v>
      </c>
      <c r="Q37">
        <f t="shared" si="25"/>
        <v>0</v>
      </c>
      <c r="R37">
        <f t="shared" si="26"/>
        <v>0</v>
      </c>
      <c r="S37">
        <f t="shared" si="27"/>
        <v>0</v>
      </c>
      <c r="T37">
        <f t="shared" si="28"/>
        <v>0</v>
      </c>
      <c r="U37" t="str">
        <f t="shared" si="29"/>
        <v/>
      </c>
      <c r="V37" t="str">
        <f t="shared" si="30"/>
        <v/>
      </c>
      <c r="W37" t="str">
        <f t="shared" si="31"/>
        <v/>
      </c>
      <c r="X37">
        <f t="shared" si="32"/>
        <v>0</v>
      </c>
      <c r="Y37">
        <f t="shared" si="33"/>
        <v>0</v>
      </c>
      <c r="Z37">
        <f t="shared" si="34"/>
        <v>0</v>
      </c>
      <c r="AA37">
        <f t="shared" si="35"/>
        <v>0</v>
      </c>
      <c r="AB37">
        <f t="shared" si="36"/>
        <v>0</v>
      </c>
      <c r="AC37" t="str">
        <f t="shared" si="37"/>
        <v/>
      </c>
      <c r="AD37" t="str">
        <f t="shared" si="38"/>
        <v/>
      </c>
      <c r="AE37" t="str">
        <f t="shared" si="39"/>
        <v/>
      </c>
      <c r="AF37" t="str">
        <f t="shared" si="40"/>
        <v/>
      </c>
    </row>
    <row r="38" spans="1:32" x14ac:dyDescent="0.25">
      <c r="A38">
        <v>28</v>
      </c>
      <c r="B38" t="str">
        <f>IF('ScoreHelperLeg-A'!B38="","",'ScoreHelperLeg-A'!B38)</f>
        <v/>
      </c>
      <c r="C38" t="s">
        <v>0</v>
      </c>
      <c r="D38" t="str">
        <f t="shared" si="13"/>
        <v/>
      </c>
      <c r="E38" t="str">
        <f>IF(B38="","",IF(COUNTIF($D$11:D38,D38)&gt;1,"DUP",""))</f>
        <v/>
      </c>
      <c r="F38" t="str">
        <f t="shared" si="14"/>
        <v/>
      </c>
      <c r="G38" t="str">
        <f t="shared" si="15"/>
        <v/>
      </c>
      <c r="H38" t="str">
        <f t="shared" si="16"/>
        <v/>
      </c>
      <c r="I38" t="str">
        <f t="shared" si="17"/>
        <v/>
      </c>
      <c r="J38" t="str">
        <f t="shared" si="18"/>
        <v/>
      </c>
      <c r="K38" t="str">
        <f t="shared" si="19"/>
        <v/>
      </c>
      <c r="L38">
        <f t="shared" si="20"/>
        <v>0</v>
      </c>
      <c r="M38">
        <f t="shared" si="21"/>
        <v>0</v>
      </c>
      <c r="N38">
        <f t="shared" si="22"/>
        <v>0</v>
      </c>
      <c r="O38">
        <f t="shared" si="23"/>
        <v>0</v>
      </c>
      <c r="P38">
        <f t="shared" si="24"/>
        <v>0</v>
      </c>
      <c r="Q38">
        <f t="shared" si="25"/>
        <v>0</v>
      </c>
      <c r="R38">
        <f t="shared" si="26"/>
        <v>0</v>
      </c>
      <c r="S38">
        <f t="shared" si="27"/>
        <v>0</v>
      </c>
      <c r="T38">
        <f t="shared" si="28"/>
        <v>0</v>
      </c>
      <c r="U38" t="str">
        <f t="shared" si="29"/>
        <v/>
      </c>
      <c r="V38" t="str">
        <f t="shared" si="30"/>
        <v/>
      </c>
      <c r="W38" t="str">
        <f t="shared" si="31"/>
        <v/>
      </c>
      <c r="X38">
        <f t="shared" si="32"/>
        <v>0</v>
      </c>
      <c r="Y38">
        <f t="shared" si="33"/>
        <v>0</v>
      </c>
      <c r="Z38">
        <f t="shared" si="34"/>
        <v>0</v>
      </c>
      <c r="AA38">
        <f t="shared" si="35"/>
        <v>0</v>
      </c>
      <c r="AB38">
        <f t="shared" si="36"/>
        <v>0</v>
      </c>
      <c r="AC38" t="str">
        <f t="shared" si="37"/>
        <v/>
      </c>
      <c r="AD38" t="str">
        <f t="shared" si="38"/>
        <v/>
      </c>
      <c r="AE38" t="str">
        <f t="shared" si="39"/>
        <v/>
      </c>
      <c r="AF38" t="str">
        <f t="shared" si="40"/>
        <v/>
      </c>
    </row>
    <row r="39" spans="1:32" x14ac:dyDescent="0.25">
      <c r="A39">
        <v>29</v>
      </c>
      <c r="B39" t="str">
        <f>IF('ScoreHelperLeg-A'!B39="","",'ScoreHelperLeg-A'!B39)</f>
        <v/>
      </c>
      <c r="C39" t="s">
        <v>0</v>
      </c>
      <c r="D39" t="str">
        <f t="shared" si="13"/>
        <v/>
      </c>
      <c r="E39" t="str">
        <f>IF(B39="","",IF(COUNTIF($D$11:D39,D39)&gt;1,"DUP",""))</f>
        <v/>
      </c>
      <c r="F39" t="str">
        <f t="shared" si="14"/>
        <v/>
      </c>
      <c r="G39" t="str">
        <f t="shared" si="15"/>
        <v/>
      </c>
      <c r="H39" t="str">
        <f t="shared" si="16"/>
        <v/>
      </c>
      <c r="I39" t="str">
        <f t="shared" si="17"/>
        <v/>
      </c>
      <c r="J39" t="str">
        <f t="shared" si="18"/>
        <v/>
      </c>
      <c r="K39" t="str">
        <f t="shared" si="19"/>
        <v/>
      </c>
      <c r="L39">
        <f t="shared" si="20"/>
        <v>0</v>
      </c>
      <c r="M39">
        <f t="shared" si="21"/>
        <v>0</v>
      </c>
      <c r="N39">
        <f t="shared" si="22"/>
        <v>0</v>
      </c>
      <c r="O39">
        <f t="shared" si="23"/>
        <v>0</v>
      </c>
      <c r="P39">
        <f t="shared" si="24"/>
        <v>0</v>
      </c>
      <c r="Q39">
        <f t="shared" si="25"/>
        <v>0</v>
      </c>
      <c r="R39">
        <f t="shared" si="26"/>
        <v>0</v>
      </c>
      <c r="S39">
        <f t="shared" si="27"/>
        <v>0</v>
      </c>
      <c r="T39">
        <f t="shared" si="28"/>
        <v>0</v>
      </c>
      <c r="U39" t="str">
        <f t="shared" si="29"/>
        <v/>
      </c>
      <c r="V39" t="str">
        <f t="shared" si="30"/>
        <v/>
      </c>
      <c r="W39" t="str">
        <f t="shared" si="31"/>
        <v/>
      </c>
      <c r="X39">
        <f t="shared" si="32"/>
        <v>0</v>
      </c>
      <c r="Y39">
        <f t="shared" si="33"/>
        <v>0</v>
      </c>
      <c r="Z39">
        <f t="shared" si="34"/>
        <v>0</v>
      </c>
      <c r="AA39">
        <f t="shared" si="35"/>
        <v>0</v>
      </c>
      <c r="AB39">
        <f t="shared" si="36"/>
        <v>0</v>
      </c>
      <c r="AC39" t="str">
        <f t="shared" si="37"/>
        <v/>
      </c>
      <c r="AD39" t="str">
        <f t="shared" si="38"/>
        <v/>
      </c>
      <c r="AE39" t="str">
        <f t="shared" si="39"/>
        <v/>
      </c>
      <c r="AF39" t="str">
        <f t="shared" si="40"/>
        <v/>
      </c>
    </row>
    <row r="40" spans="1:32" x14ac:dyDescent="0.25">
      <c r="A40">
        <v>30</v>
      </c>
      <c r="B40" t="str">
        <f>IF('ScoreHelperLeg-A'!B40="","",'ScoreHelperLeg-A'!B40)</f>
        <v/>
      </c>
      <c r="C40" t="s">
        <v>0</v>
      </c>
      <c r="D40" t="str">
        <f t="shared" si="13"/>
        <v/>
      </c>
      <c r="E40" t="str">
        <f>IF(B40="","",IF(COUNTIF($D$11:D40,D40)&gt;1,"DUP",""))</f>
        <v/>
      </c>
      <c r="F40" t="str">
        <f t="shared" si="14"/>
        <v/>
      </c>
      <c r="G40" t="str">
        <f t="shared" si="15"/>
        <v/>
      </c>
      <c r="H40" t="str">
        <f t="shared" si="16"/>
        <v/>
      </c>
      <c r="I40" t="str">
        <f t="shared" si="17"/>
        <v/>
      </c>
      <c r="J40" t="str">
        <f t="shared" si="18"/>
        <v/>
      </c>
      <c r="K40" t="str">
        <f t="shared" si="19"/>
        <v/>
      </c>
      <c r="L40">
        <f t="shared" si="20"/>
        <v>0</v>
      </c>
      <c r="M40">
        <f t="shared" si="21"/>
        <v>0</v>
      </c>
      <c r="N40">
        <f t="shared" si="22"/>
        <v>0</v>
      </c>
      <c r="O40">
        <f t="shared" si="23"/>
        <v>0</v>
      </c>
      <c r="P40">
        <f t="shared" si="24"/>
        <v>0</v>
      </c>
      <c r="Q40">
        <f t="shared" si="25"/>
        <v>0</v>
      </c>
      <c r="R40">
        <f t="shared" si="26"/>
        <v>0</v>
      </c>
      <c r="S40">
        <f t="shared" si="27"/>
        <v>0</v>
      </c>
      <c r="T40">
        <f t="shared" si="28"/>
        <v>0</v>
      </c>
      <c r="U40" t="str">
        <f t="shared" si="29"/>
        <v/>
      </c>
      <c r="V40" t="str">
        <f t="shared" si="30"/>
        <v/>
      </c>
      <c r="W40" t="str">
        <f t="shared" si="31"/>
        <v/>
      </c>
      <c r="X40">
        <f t="shared" si="32"/>
        <v>0</v>
      </c>
      <c r="Y40">
        <f t="shared" si="33"/>
        <v>0</v>
      </c>
      <c r="Z40">
        <f t="shared" si="34"/>
        <v>0</v>
      </c>
      <c r="AA40">
        <f t="shared" si="35"/>
        <v>0</v>
      </c>
      <c r="AB40">
        <f t="shared" si="36"/>
        <v>0</v>
      </c>
      <c r="AC40" t="str">
        <f t="shared" si="37"/>
        <v/>
      </c>
      <c r="AD40" t="str">
        <f t="shared" si="38"/>
        <v/>
      </c>
      <c r="AE40" t="str">
        <f t="shared" si="39"/>
        <v/>
      </c>
      <c r="AF40" t="str">
        <f t="shared" si="40"/>
        <v/>
      </c>
    </row>
    <row r="41" spans="1:32" x14ac:dyDescent="0.25">
      <c r="A41">
        <v>31</v>
      </c>
      <c r="B41" t="str">
        <f>IF('ScoreHelperLeg-A'!B41="","",'ScoreHelperLeg-A'!B41)</f>
        <v/>
      </c>
      <c r="C41" t="s">
        <v>0</v>
      </c>
      <c r="D41" t="str">
        <f t="shared" si="13"/>
        <v/>
      </c>
      <c r="E41" t="str">
        <f>IF(B41="","",IF(COUNTIF($D$11:D41,D41)&gt;1,"DUP",""))</f>
        <v/>
      </c>
      <c r="F41" t="str">
        <f t="shared" si="14"/>
        <v/>
      </c>
      <c r="G41" t="str">
        <f t="shared" si="15"/>
        <v/>
      </c>
      <c r="H41" t="str">
        <f t="shared" si="16"/>
        <v/>
      </c>
      <c r="I41" t="str">
        <f t="shared" si="17"/>
        <v/>
      </c>
      <c r="J41" t="str">
        <f t="shared" si="18"/>
        <v/>
      </c>
      <c r="K41" t="str">
        <f t="shared" si="19"/>
        <v/>
      </c>
      <c r="L41">
        <f t="shared" si="20"/>
        <v>0</v>
      </c>
      <c r="M41">
        <f t="shared" si="21"/>
        <v>0</v>
      </c>
      <c r="N41">
        <f t="shared" si="22"/>
        <v>0</v>
      </c>
      <c r="O41">
        <f t="shared" si="23"/>
        <v>0</v>
      </c>
      <c r="P41">
        <f t="shared" si="24"/>
        <v>0</v>
      </c>
      <c r="Q41">
        <f t="shared" si="25"/>
        <v>0</v>
      </c>
      <c r="R41">
        <f t="shared" si="26"/>
        <v>0</v>
      </c>
      <c r="S41">
        <f t="shared" si="27"/>
        <v>0</v>
      </c>
      <c r="T41">
        <f t="shared" si="28"/>
        <v>0</v>
      </c>
      <c r="U41" t="str">
        <f t="shared" si="29"/>
        <v/>
      </c>
      <c r="V41" t="str">
        <f t="shared" si="30"/>
        <v/>
      </c>
      <c r="W41" t="str">
        <f t="shared" si="31"/>
        <v/>
      </c>
      <c r="X41">
        <f t="shared" si="32"/>
        <v>0</v>
      </c>
      <c r="Y41">
        <f t="shared" si="33"/>
        <v>0</v>
      </c>
      <c r="Z41">
        <f t="shared" si="34"/>
        <v>0</v>
      </c>
      <c r="AA41">
        <f t="shared" si="35"/>
        <v>0</v>
      </c>
      <c r="AB41">
        <f t="shared" si="36"/>
        <v>0</v>
      </c>
      <c r="AC41" t="str">
        <f t="shared" si="37"/>
        <v/>
      </c>
      <c r="AD41" t="str">
        <f t="shared" si="38"/>
        <v/>
      </c>
      <c r="AE41" t="str">
        <f t="shared" si="39"/>
        <v/>
      </c>
      <c r="AF41" t="str">
        <f t="shared" si="40"/>
        <v/>
      </c>
    </row>
    <row r="42" spans="1:32" x14ac:dyDescent="0.25">
      <c r="A42">
        <v>32</v>
      </c>
      <c r="B42" t="str">
        <f>IF('ScoreHelperLeg-A'!B42="","",'ScoreHelperLeg-A'!B42)</f>
        <v/>
      </c>
      <c r="C42" t="s">
        <v>0</v>
      </c>
      <c r="D42" t="str">
        <f t="shared" si="13"/>
        <v/>
      </c>
      <c r="E42" t="str">
        <f>IF(B42="","",IF(COUNTIF($D$11:D42,D42)&gt;1,"DUP",""))</f>
        <v/>
      </c>
      <c r="F42" t="str">
        <f t="shared" si="14"/>
        <v/>
      </c>
      <c r="G42" t="str">
        <f t="shared" si="15"/>
        <v/>
      </c>
      <c r="H42" t="str">
        <f t="shared" si="16"/>
        <v/>
      </c>
      <c r="I42" t="str">
        <f t="shared" si="17"/>
        <v/>
      </c>
      <c r="J42" t="str">
        <f t="shared" si="18"/>
        <v/>
      </c>
      <c r="K42" t="str">
        <f t="shared" si="19"/>
        <v/>
      </c>
      <c r="L42">
        <f t="shared" si="20"/>
        <v>0</v>
      </c>
      <c r="M42">
        <f t="shared" si="21"/>
        <v>0</v>
      </c>
      <c r="N42">
        <f t="shared" si="22"/>
        <v>0</v>
      </c>
      <c r="O42">
        <f t="shared" si="23"/>
        <v>0</v>
      </c>
      <c r="P42">
        <f t="shared" si="24"/>
        <v>0</v>
      </c>
      <c r="Q42">
        <f t="shared" si="25"/>
        <v>0</v>
      </c>
      <c r="R42">
        <f t="shared" si="26"/>
        <v>0</v>
      </c>
      <c r="S42">
        <f t="shared" si="27"/>
        <v>0</v>
      </c>
      <c r="T42">
        <f t="shared" si="28"/>
        <v>0</v>
      </c>
      <c r="U42" t="str">
        <f t="shared" si="29"/>
        <v/>
      </c>
      <c r="V42" t="str">
        <f t="shared" si="30"/>
        <v/>
      </c>
      <c r="W42" t="str">
        <f t="shared" si="31"/>
        <v/>
      </c>
      <c r="X42">
        <f t="shared" si="32"/>
        <v>0</v>
      </c>
      <c r="Y42">
        <f t="shared" si="33"/>
        <v>0</v>
      </c>
      <c r="Z42">
        <f t="shared" si="34"/>
        <v>0</v>
      </c>
      <c r="AA42">
        <f t="shared" si="35"/>
        <v>0</v>
      </c>
      <c r="AB42">
        <f t="shared" si="36"/>
        <v>0</v>
      </c>
      <c r="AC42" t="str">
        <f t="shared" si="37"/>
        <v/>
      </c>
      <c r="AD42" t="str">
        <f t="shared" si="38"/>
        <v/>
      </c>
      <c r="AE42" t="str">
        <f t="shared" si="39"/>
        <v/>
      </c>
      <c r="AF42" t="str">
        <f t="shared" si="40"/>
        <v/>
      </c>
    </row>
    <row r="43" spans="1:32" x14ac:dyDescent="0.25">
      <c r="A43">
        <v>33</v>
      </c>
      <c r="B43" t="str">
        <f>IF('ScoreHelperLeg-A'!B43="","",'ScoreHelperLeg-A'!B43)</f>
        <v/>
      </c>
      <c r="C43" t="s">
        <v>0</v>
      </c>
      <c r="D43" t="str">
        <f t="shared" si="13"/>
        <v/>
      </c>
      <c r="E43" t="str">
        <f>IF(B43="","",IF(COUNTIF($D$11:D43,D43)&gt;1,"DUP",""))</f>
        <v/>
      </c>
      <c r="F43" t="str">
        <f t="shared" si="14"/>
        <v/>
      </c>
      <c r="G43" t="str">
        <f t="shared" si="15"/>
        <v/>
      </c>
      <c r="H43" t="str">
        <f t="shared" si="16"/>
        <v/>
      </c>
      <c r="I43" t="str">
        <f t="shared" si="17"/>
        <v/>
      </c>
      <c r="J43" t="str">
        <f t="shared" si="18"/>
        <v/>
      </c>
      <c r="K43" t="str">
        <f t="shared" si="19"/>
        <v/>
      </c>
      <c r="L43">
        <f t="shared" si="20"/>
        <v>0</v>
      </c>
      <c r="M43">
        <f t="shared" si="21"/>
        <v>0</v>
      </c>
      <c r="N43">
        <f t="shared" si="22"/>
        <v>0</v>
      </c>
      <c r="O43">
        <f t="shared" si="23"/>
        <v>0</v>
      </c>
      <c r="P43">
        <f t="shared" si="24"/>
        <v>0</v>
      </c>
      <c r="Q43">
        <f t="shared" si="25"/>
        <v>0</v>
      </c>
      <c r="R43">
        <f t="shared" si="26"/>
        <v>0</v>
      </c>
      <c r="S43">
        <f t="shared" si="27"/>
        <v>0</v>
      </c>
      <c r="T43">
        <f t="shared" si="28"/>
        <v>0</v>
      </c>
      <c r="U43" t="str">
        <f t="shared" si="29"/>
        <v/>
      </c>
      <c r="V43" t="str">
        <f t="shared" si="30"/>
        <v/>
      </c>
      <c r="W43" t="str">
        <f t="shared" si="31"/>
        <v/>
      </c>
      <c r="X43">
        <f t="shared" si="32"/>
        <v>0</v>
      </c>
      <c r="Y43">
        <f t="shared" si="33"/>
        <v>0</v>
      </c>
      <c r="Z43">
        <f t="shared" si="34"/>
        <v>0</v>
      </c>
      <c r="AA43">
        <f t="shared" si="35"/>
        <v>0</v>
      </c>
      <c r="AB43">
        <f t="shared" si="36"/>
        <v>0</v>
      </c>
      <c r="AC43" t="str">
        <f t="shared" si="37"/>
        <v/>
      </c>
      <c r="AD43" t="str">
        <f t="shared" si="38"/>
        <v/>
      </c>
      <c r="AE43" t="str">
        <f t="shared" si="39"/>
        <v/>
      </c>
      <c r="AF43" t="str">
        <f t="shared" si="40"/>
        <v/>
      </c>
    </row>
    <row r="44" spans="1:32" x14ac:dyDescent="0.25">
      <c r="A44">
        <v>34</v>
      </c>
      <c r="B44" t="str">
        <f>IF('ScoreHelperLeg-A'!B44="","",'ScoreHelperLeg-A'!B44)</f>
        <v/>
      </c>
      <c r="C44" t="s">
        <v>0</v>
      </c>
      <c r="D44" t="str">
        <f t="shared" si="13"/>
        <v/>
      </c>
      <c r="E44" t="str">
        <f>IF(B44="","",IF(COUNTIF($D$11:D44,D44)&gt;1,"DUP",""))</f>
        <v/>
      </c>
      <c r="F44" t="str">
        <f t="shared" si="14"/>
        <v/>
      </c>
      <c r="G44" t="str">
        <f t="shared" si="15"/>
        <v/>
      </c>
      <c r="H44" t="str">
        <f t="shared" si="16"/>
        <v/>
      </c>
      <c r="I44" t="str">
        <f t="shared" si="17"/>
        <v/>
      </c>
      <c r="J44" t="str">
        <f t="shared" si="18"/>
        <v/>
      </c>
      <c r="K44" t="str">
        <f t="shared" si="19"/>
        <v/>
      </c>
      <c r="L44">
        <f t="shared" si="20"/>
        <v>0</v>
      </c>
      <c r="M44">
        <f t="shared" si="21"/>
        <v>0</v>
      </c>
      <c r="N44">
        <f t="shared" si="22"/>
        <v>0</v>
      </c>
      <c r="O44">
        <f t="shared" si="23"/>
        <v>0</v>
      </c>
      <c r="P44">
        <f t="shared" si="24"/>
        <v>0</v>
      </c>
      <c r="Q44">
        <f t="shared" si="25"/>
        <v>0</v>
      </c>
      <c r="R44">
        <f t="shared" si="26"/>
        <v>0</v>
      </c>
      <c r="S44">
        <f t="shared" si="27"/>
        <v>0</v>
      </c>
      <c r="T44">
        <f t="shared" si="28"/>
        <v>0</v>
      </c>
      <c r="U44" t="str">
        <f t="shared" si="29"/>
        <v/>
      </c>
      <c r="V44" t="str">
        <f t="shared" si="30"/>
        <v/>
      </c>
      <c r="W44" t="str">
        <f t="shared" si="31"/>
        <v/>
      </c>
      <c r="X44">
        <f t="shared" si="32"/>
        <v>0</v>
      </c>
      <c r="Y44">
        <f t="shared" si="33"/>
        <v>0</v>
      </c>
      <c r="Z44">
        <f t="shared" si="34"/>
        <v>0</v>
      </c>
      <c r="AA44">
        <f t="shared" si="35"/>
        <v>0</v>
      </c>
      <c r="AB44">
        <f t="shared" si="36"/>
        <v>0</v>
      </c>
      <c r="AC44" t="str">
        <f t="shared" si="37"/>
        <v/>
      </c>
      <c r="AD44" t="str">
        <f t="shared" si="38"/>
        <v/>
      </c>
      <c r="AE44" t="str">
        <f t="shared" si="39"/>
        <v/>
      </c>
      <c r="AF44" t="str">
        <f t="shared" si="40"/>
        <v/>
      </c>
    </row>
    <row r="45" spans="1:32" x14ac:dyDescent="0.25">
      <c r="A45">
        <v>35</v>
      </c>
      <c r="B45" t="str">
        <f>IF('ScoreHelperLeg-A'!B45="","",'ScoreHelperLeg-A'!B45)</f>
        <v/>
      </c>
      <c r="C45" t="s">
        <v>0</v>
      </c>
      <c r="D45" t="str">
        <f t="shared" si="13"/>
        <v/>
      </c>
      <c r="E45" t="str">
        <f>IF(B45="","",IF(COUNTIF($D$11:D45,D45)&gt;1,"DUP",""))</f>
        <v/>
      </c>
      <c r="F45" t="str">
        <f t="shared" si="14"/>
        <v/>
      </c>
      <c r="G45" t="str">
        <f t="shared" si="15"/>
        <v/>
      </c>
      <c r="H45" t="str">
        <f t="shared" si="16"/>
        <v/>
      </c>
      <c r="I45" t="str">
        <f t="shared" si="17"/>
        <v/>
      </c>
      <c r="J45" t="str">
        <f t="shared" si="18"/>
        <v/>
      </c>
      <c r="K45" t="str">
        <f t="shared" si="19"/>
        <v/>
      </c>
      <c r="L45">
        <f t="shared" si="20"/>
        <v>0</v>
      </c>
      <c r="M45">
        <f t="shared" si="21"/>
        <v>0</v>
      </c>
      <c r="N45">
        <f t="shared" si="22"/>
        <v>0</v>
      </c>
      <c r="O45">
        <f t="shared" si="23"/>
        <v>0</v>
      </c>
      <c r="P45">
        <f t="shared" si="24"/>
        <v>0</v>
      </c>
      <c r="Q45">
        <f t="shared" si="25"/>
        <v>0</v>
      </c>
      <c r="R45">
        <f t="shared" si="26"/>
        <v>0</v>
      </c>
      <c r="S45">
        <f t="shared" si="27"/>
        <v>0</v>
      </c>
      <c r="T45">
        <f t="shared" si="28"/>
        <v>0</v>
      </c>
      <c r="U45" t="str">
        <f t="shared" si="29"/>
        <v/>
      </c>
      <c r="V45" t="str">
        <f t="shared" si="30"/>
        <v/>
      </c>
      <c r="W45" t="str">
        <f t="shared" si="31"/>
        <v/>
      </c>
      <c r="X45">
        <f t="shared" si="32"/>
        <v>0</v>
      </c>
      <c r="Y45">
        <f t="shared" si="33"/>
        <v>0</v>
      </c>
      <c r="Z45">
        <f t="shared" si="34"/>
        <v>0</v>
      </c>
      <c r="AA45">
        <f t="shared" si="35"/>
        <v>0</v>
      </c>
      <c r="AB45">
        <f t="shared" si="36"/>
        <v>0</v>
      </c>
      <c r="AC45" t="str">
        <f t="shared" si="37"/>
        <v/>
      </c>
      <c r="AD45" t="str">
        <f t="shared" si="38"/>
        <v/>
      </c>
      <c r="AE45" t="str">
        <f t="shared" si="39"/>
        <v/>
      </c>
      <c r="AF45" t="str">
        <f t="shared" si="40"/>
        <v/>
      </c>
    </row>
    <row r="46" spans="1:32" x14ac:dyDescent="0.25">
      <c r="A46">
        <v>36</v>
      </c>
      <c r="B46" t="str">
        <f>IF('ScoreHelperLeg-A'!B46="","",'ScoreHelperLeg-A'!B46)</f>
        <v/>
      </c>
      <c r="C46" t="s">
        <v>0</v>
      </c>
      <c r="D46" t="str">
        <f t="shared" si="13"/>
        <v/>
      </c>
      <c r="E46" t="str">
        <f>IF(B46="","",IF(COUNTIF($D$11:D46,D46)&gt;1,"DUP",""))</f>
        <v/>
      </c>
      <c r="F46" t="str">
        <f t="shared" si="14"/>
        <v/>
      </c>
      <c r="G46" t="str">
        <f t="shared" si="15"/>
        <v/>
      </c>
      <c r="H46" t="str">
        <f t="shared" si="16"/>
        <v/>
      </c>
      <c r="I46" t="str">
        <f t="shared" si="17"/>
        <v/>
      </c>
      <c r="J46" t="str">
        <f t="shared" si="18"/>
        <v/>
      </c>
      <c r="K46" t="str">
        <f t="shared" si="19"/>
        <v/>
      </c>
      <c r="L46">
        <f t="shared" si="20"/>
        <v>0</v>
      </c>
      <c r="M46">
        <f t="shared" si="21"/>
        <v>0</v>
      </c>
      <c r="N46">
        <f t="shared" si="22"/>
        <v>0</v>
      </c>
      <c r="O46">
        <f t="shared" si="23"/>
        <v>0</v>
      </c>
      <c r="P46">
        <f t="shared" si="24"/>
        <v>0</v>
      </c>
      <c r="Q46">
        <f t="shared" si="25"/>
        <v>0</v>
      </c>
      <c r="R46">
        <f t="shared" si="26"/>
        <v>0</v>
      </c>
      <c r="S46">
        <f t="shared" si="27"/>
        <v>0</v>
      </c>
      <c r="T46">
        <f t="shared" si="28"/>
        <v>0</v>
      </c>
      <c r="U46" t="str">
        <f t="shared" si="29"/>
        <v/>
      </c>
      <c r="V46" t="str">
        <f t="shared" si="30"/>
        <v/>
      </c>
      <c r="W46" t="str">
        <f t="shared" si="31"/>
        <v/>
      </c>
      <c r="X46">
        <f t="shared" si="32"/>
        <v>0</v>
      </c>
      <c r="Y46">
        <f t="shared" si="33"/>
        <v>0</v>
      </c>
      <c r="Z46">
        <f t="shared" si="34"/>
        <v>0</v>
      </c>
      <c r="AA46">
        <f t="shared" si="35"/>
        <v>0</v>
      </c>
      <c r="AB46">
        <f t="shared" si="36"/>
        <v>0</v>
      </c>
      <c r="AC46" t="str">
        <f t="shared" si="37"/>
        <v/>
      </c>
      <c r="AD46" t="str">
        <f t="shared" si="38"/>
        <v/>
      </c>
      <c r="AE46" t="str">
        <f t="shared" si="39"/>
        <v/>
      </c>
      <c r="AF46" t="str">
        <f t="shared" si="40"/>
        <v/>
      </c>
    </row>
    <row r="47" spans="1:32" x14ac:dyDescent="0.25">
      <c r="A47">
        <v>37</v>
      </c>
      <c r="B47" t="str">
        <f>IF('ScoreHelperLeg-A'!B47="","",'ScoreHelperLeg-A'!B47)</f>
        <v/>
      </c>
      <c r="C47" t="s">
        <v>0</v>
      </c>
      <c r="D47" t="str">
        <f t="shared" si="13"/>
        <v/>
      </c>
      <c r="E47" t="str">
        <f>IF(B47="","",IF(COUNTIF($D$11:D47,D47)&gt;1,"DUP",""))</f>
        <v/>
      </c>
      <c r="F47" t="str">
        <f t="shared" si="14"/>
        <v/>
      </c>
      <c r="G47" t="str">
        <f t="shared" si="15"/>
        <v/>
      </c>
      <c r="H47" t="str">
        <f t="shared" si="16"/>
        <v/>
      </c>
      <c r="I47" t="str">
        <f t="shared" si="17"/>
        <v/>
      </c>
      <c r="J47" t="str">
        <f t="shared" si="18"/>
        <v/>
      </c>
      <c r="K47" t="str">
        <f t="shared" si="19"/>
        <v/>
      </c>
      <c r="L47">
        <f t="shared" si="20"/>
        <v>0</v>
      </c>
      <c r="M47">
        <f t="shared" si="21"/>
        <v>0</v>
      </c>
      <c r="N47">
        <f t="shared" si="22"/>
        <v>0</v>
      </c>
      <c r="O47">
        <f t="shared" si="23"/>
        <v>0</v>
      </c>
      <c r="P47">
        <f t="shared" si="24"/>
        <v>0</v>
      </c>
      <c r="Q47">
        <f t="shared" si="25"/>
        <v>0</v>
      </c>
      <c r="R47">
        <f t="shared" si="26"/>
        <v>0</v>
      </c>
      <c r="S47">
        <f t="shared" si="27"/>
        <v>0</v>
      </c>
      <c r="T47">
        <f t="shared" si="28"/>
        <v>0</v>
      </c>
      <c r="U47" t="str">
        <f t="shared" si="29"/>
        <v/>
      </c>
      <c r="V47" t="str">
        <f t="shared" si="30"/>
        <v/>
      </c>
      <c r="W47" t="str">
        <f t="shared" si="31"/>
        <v/>
      </c>
      <c r="X47">
        <f t="shared" si="32"/>
        <v>0</v>
      </c>
      <c r="Y47">
        <f t="shared" si="33"/>
        <v>0</v>
      </c>
      <c r="Z47">
        <f t="shared" si="34"/>
        <v>0</v>
      </c>
      <c r="AA47">
        <f t="shared" si="35"/>
        <v>0</v>
      </c>
      <c r="AB47">
        <f t="shared" si="36"/>
        <v>0</v>
      </c>
      <c r="AC47" t="str">
        <f t="shared" si="37"/>
        <v/>
      </c>
      <c r="AD47" t="str">
        <f t="shared" si="38"/>
        <v/>
      </c>
      <c r="AE47" t="str">
        <f t="shared" si="39"/>
        <v/>
      </c>
      <c r="AF47" t="str">
        <f t="shared" si="40"/>
        <v/>
      </c>
    </row>
    <row r="48" spans="1:32" x14ac:dyDescent="0.25">
      <c r="A48">
        <v>38</v>
      </c>
      <c r="B48" t="str">
        <f>IF('ScoreHelperLeg-A'!B48="","",'ScoreHelperLeg-A'!B48)</f>
        <v/>
      </c>
      <c r="C48" t="s">
        <v>0</v>
      </c>
      <c r="D48" t="str">
        <f t="shared" si="13"/>
        <v/>
      </c>
      <c r="E48" t="str">
        <f>IF(B48="","",IF(COUNTIF($D$11:D48,D48)&gt;1,"DUP",""))</f>
        <v/>
      </c>
      <c r="F48" t="str">
        <f t="shared" si="14"/>
        <v/>
      </c>
      <c r="G48" t="str">
        <f t="shared" si="15"/>
        <v/>
      </c>
      <c r="H48" t="str">
        <f t="shared" si="16"/>
        <v/>
      </c>
      <c r="I48" t="str">
        <f t="shared" si="17"/>
        <v/>
      </c>
      <c r="J48" t="str">
        <f t="shared" si="18"/>
        <v/>
      </c>
      <c r="K48" t="str">
        <f t="shared" si="19"/>
        <v/>
      </c>
      <c r="L48">
        <f t="shared" si="20"/>
        <v>0</v>
      </c>
      <c r="M48">
        <f t="shared" si="21"/>
        <v>0</v>
      </c>
      <c r="N48">
        <f t="shared" si="22"/>
        <v>0</v>
      </c>
      <c r="O48">
        <f t="shared" si="23"/>
        <v>0</v>
      </c>
      <c r="P48">
        <f t="shared" si="24"/>
        <v>0</v>
      </c>
      <c r="Q48">
        <f t="shared" si="25"/>
        <v>0</v>
      </c>
      <c r="R48">
        <f t="shared" si="26"/>
        <v>0</v>
      </c>
      <c r="S48">
        <f t="shared" si="27"/>
        <v>0</v>
      </c>
      <c r="T48">
        <f t="shared" si="28"/>
        <v>0</v>
      </c>
      <c r="U48" t="str">
        <f t="shared" si="29"/>
        <v/>
      </c>
      <c r="V48" t="str">
        <f t="shared" si="30"/>
        <v/>
      </c>
      <c r="W48" t="str">
        <f t="shared" si="31"/>
        <v/>
      </c>
      <c r="X48">
        <f t="shared" si="32"/>
        <v>0</v>
      </c>
      <c r="Y48">
        <f t="shared" si="33"/>
        <v>0</v>
      </c>
      <c r="Z48">
        <f t="shared" si="34"/>
        <v>0</v>
      </c>
      <c r="AA48">
        <f t="shared" si="35"/>
        <v>0</v>
      </c>
      <c r="AB48">
        <f t="shared" si="36"/>
        <v>0</v>
      </c>
      <c r="AC48" t="str">
        <f t="shared" si="37"/>
        <v/>
      </c>
      <c r="AD48" t="str">
        <f t="shared" si="38"/>
        <v/>
      </c>
      <c r="AE48" t="str">
        <f t="shared" si="39"/>
        <v/>
      </c>
      <c r="AF48" t="str">
        <f t="shared" si="40"/>
        <v/>
      </c>
    </row>
    <row r="49" spans="1:32" x14ac:dyDescent="0.25">
      <c r="A49">
        <v>39</v>
      </c>
      <c r="B49" t="str">
        <f>IF('ScoreHelperLeg-A'!B49="","",'ScoreHelperLeg-A'!B49)</f>
        <v/>
      </c>
      <c r="C49" t="s">
        <v>0</v>
      </c>
      <c r="D49" t="str">
        <f t="shared" si="13"/>
        <v/>
      </c>
      <c r="E49" t="str">
        <f>IF(B49="","",IF(COUNTIF($D$11:D49,D49)&gt;1,"DUP",""))</f>
        <v/>
      </c>
      <c r="F49" t="str">
        <f t="shared" si="14"/>
        <v/>
      </c>
      <c r="G49" t="str">
        <f t="shared" si="15"/>
        <v/>
      </c>
      <c r="H49" t="str">
        <f t="shared" si="16"/>
        <v/>
      </c>
      <c r="I49" t="str">
        <f t="shared" si="17"/>
        <v/>
      </c>
      <c r="J49" t="str">
        <f t="shared" si="18"/>
        <v/>
      </c>
      <c r="K49" t="str">
        <f t="shared" si="19"/>
        <v/>
      </c>
      <c r="L49">
        <f t="shared" si="20"/>
        <v>0</v>
      </c>
      <c r="M49">
        <f t="shared" si="21"/>
        <v>0</v>
      </c>
      <c r="N49">
        <f t="shared" si="22"/>
        <v>0</v>
      </c>
      <c r="O49">
        <f t="shared" si="23"/>
        <v>0</v>
      </c>
      <c r="P49">
        <f t="shared" si="24"/>
        <v>0</v>
      </c>
      <c r="Q49">
        <f t="shared" si="25"/>
        <v>0</v>
      </c>
      <c r="R49">
        <f t="shared" si="26"/>
        <v>0</v>
      </c>
      <c r="S49">
        <f t="shared" si="27"/>
        <v>0</v>
      </c>
      <c r="T49">
        <f t="shared" si="28"/>
        <v>0</v>
      </c>
      <c r="U49" t="str">
        <f t="shared" si="29"/>
        <v/>
      </c>
      <c r="V49" t="str">
        <f t="shared" si="30"/>
        <v/>
      </c>
      <c r="W49" t="str">
        <f t="shared" si="31"/>
        <v/>
      </c>
      <c r="X49">
        <f t="shared" si="32"/>
        <v>0</v>
      </c>
      <c r="Y49">
        <f t="shared" si="33"/>
        <v>0</v>
      </c>
      <c r="Z49">
        <f t="shared" si="34"/>
        <v>0</v>
      </c>
      <c r="AA49">
        <f t="shared" si="35"/>
        <v>0</v>
      </c>
      <c r="AB49">
        <f t="shared" si="36"/>
        <v>0</v>
      </c>
      <c r="AC49" t="str">
        <f t="shared" si="37"/>
        <v/>
      </c>
      <c r="AD49" t="str">
        <f t="shared" si="38"/>
        <v/>
      </c>
      <c r="AE49" t="str">
        <f t="shared" si="39"/>
        <v/>
      </c>
      <c r="AF49" t="str">
        <f t="shared" si="40"/>
        <v/>
      </c>
    </row>
    <row r="50" spans="1:32" x14ac:dyDescent="0.25">
      <c r="A50">
        <v>40</v>
      </c>
      <c r="B50" t="str">
        <f>IF('ScoreHelperLeg-A'!B50="","",'ScoreHelperLeg-A'!B50)</f>
        <v/>
      </c>
      <c r="C50" t="s">
        <v>0</v>
      </c>
      <c r="D50" t="str">
        <f t="shared" si="13"/>
        <v/>
      </c>
      <c r="E50" t="str">
        <f>IF(B50="","",IF(COUNTIF($D$11:D50,D50)&gt;1,"DUP",""))</f>
        <v/>
      </c>
      <c r="F50" t="str">
        <f t="shared" si="14"/>
        <v/>
      </c>
      <c r="G50" t="str">
        <f t="shared" si="15"/>
        <v/>
      </c>
      <c r="H50" t="str">
        <f t="shared" si="16"/>
        <v/>
      </c>
      <c r="I50" t="str">
        <f t="shared" si="17"/>
        <v/>
      </c>
      <c r="J50" t="str">
        <f t="shared" si="18"/>
        <v/>
      </c>
      <c r="K50" t="str">
        <f t="shared" si="19"/>
        <v/>
      </c>
      <c r="L50">
        <f t="shared" si="20"/>
        <v>0</v>
      </c>
      <c r="M50">
        <f t="shared" si="21"/>
        <v>0</v>
      </c>
      <c r="N50">
        <f t="shared" si="22"/>
        <v>0</v>
      </c>
      <c r="O50">
        <f t="shared" si="23"/>
        <v>0</v>
      </c>
      <c r="P50">
        <f t="shared" si="24"/>
        <v>0</v>
      </c>
      <c r="Q50">
        <f t="shared" si="25"/>
        <v>0</v>
      </c>
      <c r="R50">
        <f t="shared" si="26"/>
        <v>0</v>
      </c>
      <c r="S50">
        <f t="shared" si="27"/>
        <v>0</v>
      </c>
      <c r="T50">
        <f t="shared" si="28"/>
        <v>0</v>
      </c>
      <c r="U50" t="str">
        <f t="shared" si="29"/>
        <v/>
      </c>
      <c r="V50" t="str">
        <f t="shared" si="30"/>
        <v/>
      </c>
      <c r="W50" t="str">
        <f t="shared" si="31"/>
        <v/>
      </c>
      <c r="X50">
        <f t="shared" si="32"/>
        <v>0</v>
      </c>
      <c r="Y50">
        <f t="shared" si="33"/>
        <v>0</v>
      </c>
      <c r="Z50">
        <f t="shared" si="34"/>
        <v>0</v>
      </c>
      <c r="AA50">
        <f t="shared" si="35"/>
        <v>0</v>
      </c>
      <c r="AB50">
        <f t="shared" si="36"/>
        <v>0</v>
      </c>
      <c r="AC50" t="str">
        <f t="shared" si="37"/>
        <v/>
      </c>
      <c r="AD50" t="str">
        <f t="shared" si="38"/>
        <v/>
      </c>
      <c r="AE50" t="str">
        <f t="shared" si="39"/>
        <v/>
      </c>
      <c r="AF50" t="str">
        <f t="shared" si="40"/>
        <v/>
      </c>
    </row>
    <row r="51" spans="1:32" x14ac:dyDescent="0.25">
      <c r="A51">
        <v>41</v>
      </c>
      <c r="B51" t="str">
        <f>IF('ScoreHelperLeg-A'!B51="","",'ScoreHelperLeg-A'!B51)</f>
        <v/>
      </c>
      <c r="C51" t="s">
        <v>0</v>
      </c>
      <c r="D51" t="str">
        <f t="shared" si="13"/>
        <v/>
      </c>
      <c r="E51" t="str">
        <f>IF(B51="","",IF(COUNTIF($D$11:D51,D51)&gt;1,"DUP",""))</f>
        <v/>
      </c>
      <c r="F51" t="str">
        <f t="shared" si="14"/>
        <v/>
      </c>
      <c r="G51" t="str">
        <f t="shared" si="15"/>
        <v/>
      </c>
      <c r="H51" t="str">
        <f t="shared" si="16"/>
        <v/>
      </c>
      <c r="I51" t="str">
        <f t="shared" si="17"/>
        <v/>
      </c>
      <c r="J51" t="str">
        <f t="shared" si="18"/>
        <v/>
      </c>
      <c r="K51" t="str">
        <f t="shared" si="19"/>
        <v/>
      </c>
      <c r="L51">
        <f t="shared" si="20"/>
        <v>0</v>
      </c>
      <c r="M51">
        <f t="shared" si="21"/>
        <v>0</v>
      </c>
      <c r="N51">
        <f t="shared" si="22"/>
        <v>0</v>
      </c>
      <c r="O51">
        <f t="shared" si="23"/>
        <v>0</v>
      </c>
      <c r="P51">
        <f t="shared" si="24"/>
        <v>0</v>
      </c>
      <c r="Q51">
        <f t="shared" si="25"/>
        <v>0</v>
      </c>
      <c r="R51">
        <f t="shared" si="26"/>
        <v>0</v>
      </c>
      <c r="S51">
        <f t="shared" si="27"/>
        <v>0</v>
      </c>
      <c r="T51">
        <f t="shared" si="28"/>
        <v>0</v>
      </c>
      <c r="U51" t="str">
        <f t="shared" si="29"/>
        <v/>
      </c>
      <c r="V51" t="str">
        <f t="shared" si="30"/>
        <v/>
      </c>
      <c r="W51" t="str">
        <f t="shared" si="31"/>
        <v/>
      </c>
      <c r="X51">
        <f t="shared" si="32"/>
        <v>0</v>
      </c>
      <c r="Y51">
        <f t="shared" si="33"/>
        <v>0</v>
      </c>
      <c r="Z51">
        <f t="shared" si="34"/>
        <v>0</v>
      </c>
      <c r="AA51">
        <f t="shared" si="35"/>
        <v>0</v>
      </c>
      <c r="AB51">
        <f t="shared" si="36"/>
        <v>0</v>
      </c>
      <c r="AC51" t="str">
        <f t="shared" si="37"/>
        <v/>
      </c>
      <c r="AD51" t="str">
        <f t="shared" si="38"/>
        <v/>
      </c>
      <c r="AE51" t="str">
        <f t="shared" si="39"/>
        <v/>
      </c>
      <c r="AF51" t="str">
        <f t="shared" si="40"/>
        <v/>
      </c>
    </row>
    <row r="52" spans="1:32" x14ac:dyDescent="0.25">
      <c r="A52">
        <v>42</v>
      </c>
      <c r="B52" t="str">
        <f>IF('ScoreHelperLeg-A'!B52="","",'ScoreHelperLeg-A'!B52)</f>
        <v/>
      </c>
      <c r="C52" t="s">
        <v>0</v>
      </c>
      <c r="D52" t="str">
        <f t="shared" si="13"/>
        <v/>
      </c>
      <c r="E52" t="str">
        <f>IF(B52="","",IF(COUNTIF($D$11:D52,D52)&gt;1,"DUP",""))</f>
        <v/>
      </c>
      <c r="F52" t="str">
        <f t="shared" si="14"/>
        <v/>
      </c>
      <c r="G52" t="str">
        <f t="shared" si="15"/>
        <v/>
      </c>
      <c r="H52" t="str">
        <f t="shared" si="16"/>
        <v/>
      </c>
      <c r="I52" t="str">
        <f t="shared" si="17"/>
        <v/>
      </c>
      <c r="J52" t="str">
        <f t="shared" si="18"/>
        <v/>
      </c>
      <c r="K52" t="str">
        <f t="shared" si="19"/>
        <v/>
      </c>
      <c r="L52">
        <f t="shared" si="20"/>
        <v>0</v>
      </c>
      <c r="M52">
        <f t="shared" si="21"/>
        <v>0</v>
      </c>
      <c r="N52">
        <f t="shared" si="22"/>
        <v>0</v>
      </c>
      <c r="O52">
        <f t="shared" si="23"/>
        <v>0</v>
      </c>
      <c r="P52">
        <f t="shared" si="24"/>
        <v>0</v>
      </c>
      <c r="Q52">
        <f t="shared" si="25"/>
        <v>0</v>
      </c>
      <c r="R52">
        <f t="shared" si="26"/>
        <v>0</v>
      </c>
      <c r="S52">
        <f t="shared" si="27"/>
        <v>0</v>
      </c>
      <c r="T52">
        <f t="shared" si="28"/>
        <v>0</v>
      </c>
      <c r="U52" t="str">
        <f t="shared" si="29"/>
        <v/>
      </c>
      <c r="V52" t="str">
        <f t="shared" si="30"/>
        <v/>
      </c>
      <c r="W52" t="str">
        <f t="shared" si="31"/>
        <v/>
      </c>
      <c r="X52">
        <f t="shared" si="32"/>
        <v>0</v>
      </c>
      <c r="Y52">
        <f t="shared" si="33"/>
        <v>0</v>
      </c>
      <c r="Z52">
        <f t="shared" si="34"/>
        <v>0</v>
      </c>
      <c r="AA52">
        <f t="shared" si="35"/>
        <v>0</v>
      </c>
      <c r="AB52">
        <f t="shared" si="36"/>
        <v>0</v>
      </c>
      <c r="AC52" t="str">
        <f t="shared" si="37"/>
        <v/>
      </c>
      <c r="AD52" t="str">
        <f t="shared" si="38"/>
        <v/>
      </c>
      <c r="AE52" t="str">
        <f t="shared" si="39"/>
        <v/>
      </c>
      <c r="AF52" t="str">
        <f t="shared" si="40"/>
        <v/>
      </c>
    </row>
    <row r="53" spans="1:32" x14ac:dyDescent="0.25">
      <c r="A53">
        <v>43</v>
      </c>
      <c r="B53" t="str">
        <f>IF('ScoreHelperLeg-A'!B53="","",'ScoreHelperLeg-A'!B53)</f>
        <v/>
      </c>
      <c r="C53" t="s">
        <v>0</v>
      </c>
      <c r="D53" t="str">
        <f t="shared" si="13"/>
        <v/>
      </c>
      <c r="E53" t="str">
        <f>IF(B53="","",IF(COUNTIF($D$11:D53,D53)&gt;1,"DUP",""))</f>
        <v/>
      </c>
      <c r="F53" t="str">
        <f t="shared" si="14"/>
        <v/>
      </c>
      <c r="G53" t="str">
        <f t="shared" si="15"/>
        <v/>
      </c>
      <c r="H53" t="str">
        <f t="shared" si="16"/>
        <v/>
      </c>
      <c r="I53" t="str">
        <f t="shared" si="17"/>
        <v/>
      </c>
      <c r="J53" t="str">
        <f t="shared" si="18"/>
        <v/>
      </c>
      <c r="K53" t="str">
        <f t="shared" si="19"/>
        <v/>
      </c>
      <c r="L53">
        <f t="shared" si="20"/>
        <v>0</v>
      </c>
      <c r="M53">
        <f t="shared" si="21"/>
        <v>0</v>
      </c>
      <c r="N53">
        <f t="shared" si="22"/>
        <v>0</v>
      </c>
      <c r="O53">
        <f t="shared" si="23"/>
        <v>0</v>
      </c>
      <c r="P53">
        <f t="shared" si="24"/>
        <v>0</v>
      </c>
      <c r="Q53">
        <f t="shared" si="25"/>
        <v>0</v>
      </c>
      <c r="R53">
        <f t="shared" si="26"/>
        <v>0</v>
      </c>
      <c r="S53">
        <f t="shared" si="27"/>
        <v>0</v>
      </c>
      <c r="T53">
        <f t="shared" si="28"/>
        <v>0</v>
      </c>
      <c r="U53" t="str">
        <f t="shared" si="29"/>
        <v/>
      </c>
      <c r="V53" t="str">
        <f t="shared" si="30"/>
        <v/>
      </c>
      <c r="W53" t="str">
        <f t="shared" si="31"/>
        <v/>
      </c>
      <c r="X53">
        <f t="shared" si="32"/>
        <v>0</v>
      </c>
      <c r="Y53">
        <f t="shared" si="33"/>
        <v>0</v>
      </c>
      <c r="Z53">
        <f t="shared" si="34"/>
        <v>0</v>
      </c>
      <c r="AA53">
        <f t="shared" si="35"/>
        <v>0</v>
      </c>
      <c r="AB53">
        <f t="shared" si="36"/>
        <v>0</v>
      </c>
      <c r="AC53" t="str">
        <f t="shared" si="37"/>
        <v/>
      </c>
      <c r="AD53" t="str">
        <f t="shared" si="38"/>
        <v/>
      </c>
      <c r="AE53" t="str">
        <f t="shared" si="39"/>
        <v/>
      </c>
      <c r="AF53" t="str">
        <f t="shared" si="40"/>
        <v/>
      </c>
    </row>
    <row r="54" spans="1:32" x14ac:dyDescent="0.25">
      <c r="A54">
        <v>44</v>
      </c>
      <c r="B54" t="str">
        <f>IF('ScoreHelperLeg-A'!B54="","",'ScoreHelperLeg-A'!B54)</f>
        <v/>
      </c>
      <c r="C54" t="s">
        <v>0</v>
      </c>
      <c r="D54" t="str">
        <f t="shared" si="13"/>
        <v/>
      </c>
      <c r="E54" t="str">
        <f>IF(B54="","",IF(COUNTIF($D$11:D54,D54)&gt;1,"DUP",""))</f>
        <v/>
      </c>
      <c r="F54" t="str">
        <f t="shared" si="14"/>
        <v/>
      </c>
      <c r="G54" t="str">
        <f t="shared" si="15"/>
        <v/>
      </c>
      <c r="H54" t="str">
        <f t="shared" si="16"/>
        <v/>
      </c>
      <c r="I54" t="str">
        <f t="shared" si="17"/>
        <v/>
      </c>
      <c r="J54" t="str">
        <f t="shared" si="18"/>
        <v/>
      </c>
      <c r="K54" t="str">
        <f t="shared" si="19"/>
        <v/>
      </c>
      <c r="L54">
        <f t="shared" si="20"/>
        <v>0</v>
      </c>
      <c r="M54">
        <f t="shared" si="21"/>
        <v>0</v>
      </c>
      <c r="N54">
        <f t="shared" si="22"/>
        <v>0</v>
      </c>
      <c r="O54">
        <f t="shared" si="23"/>
        <v>0</v>
      </c>
      <c r="P54">
        <f t="shared" si="24"/>
        <v>0</v>
      </c>
      <c r="Q54">
        <f t="shared" si="25"/>
        <v>0</v>
      </c>
      <c r="R54">
        <f t="shared" si="26"/>
        <v>0</v>
      </c>
      <c r="S54">
        <f t="shared" si="27"/>
        <v>0</v>
      </c>
      <c r="T54">
        <f t="shared" si="28"/>
        <v>0</v>
      </c>
      <c r="U54" t="str">
        <f t="shared" si="29"/>
        <v/>
      </c>
      <c r="V54" t="str">
        <f t="shared" si="30"/>
        <v/>
      </c>
      <c r="W54" t="str">
        <f t="shared" si="31"/>
        <v/>
      </c>
      <c r="X54">
        <f t="shared" si="32"/>
        <v>0</v>
      </c>
      <c r="Y54">
        <f t="shared" si="33"/>
        <v>0</v>
      </c>
      <c r="Z54">
        <f t="shared" si="34"/>
        <v>0</v>
      </c>
      <c r="AA54">
        <f t="shared" si="35"/>
        <v>0</v>
      </c>
      <c r="AB54">
        <f t="shared" si="36"/>
        <v>0</v>
      </c>
      <c r="AC54" t="str">
        <f t="shared" si="37"/>
        <v/>
      </c>
      <c r="AD54" t="str">
        <f t="shared" si="38"/>
        <v/>
      </c>
      <c r="AE54" t="str">
        <f t="shared" si="39"/>
        <v/>
      </c>
      <c r="AF54" t="str">
        <f t="shared" si="40"/>
        <v/>
      </c>
    </row>
    <row r="55" spans="1:32" x14ac:dyDescent="0.25">
      <c r="A55">
        <v>45</v>
      </c>
      <c r="B55" t="str">
        <f>IF('ScoreHelperLeg-A'!B55="","",'ScoreHelperLeg-A'!B55)</f>
        <v/>
      </c>
      <c r="C55" t="s">
        <v>0</v>
      </c>
      <c r="D55" t="str">
        <f t="shared" si="13"/>
        <v/>
      </c>
      <c r="E55" t="str">
        <f>IF(B55="","",IF(COUNTIF($D$11:D55,D55)&gt;1,"DUP",""))</f>
        <v/>
      </c>
      <c r="F55" t="str">
        <f t="shared" si="14"/>
        <v/>
      </c>
      <c r="G55" t="str">
        <f t="shared" si="15"/>
        <v/>
      </c>
      <c r="H55" t="str">
        <f t="shared" si="16"/>
        <v/>
      </c>
      <c r="I55" t="str">
        <f t="shared" si="17"/>
        <v/>
      </c>
      <c r="J55" t="str">
        <f t="shared" si="18"/>
        <v/>
      </c>
      <c r="K55" t="str">
        <f t="shared" si="19"/>
        <v/>
      </c>
      <c r="L55">
        <f t="shared" si="20"/>
        <v>0</v>
      </c>
      <c r="M55">
        <f t="shared" si="21"/>
        <v>0</v>
      </c>
      <c r="N55">
        <f t="shared" si="22"/>
        <v>0</v>
      </c>
      <c r="O55">
        <f t="shared" si="23"/>
        <v>0</v>
      </c>
      <c r="P55">
        <f t="shared" si="24"/>
        <v>0</v>
      </c>
      <c r="Q55">
        <f t="shared" si="25"/>
        <v>0</v>
      </c>
      <c r="R55">
        <f t="shared" si="26"/>
        <v>0</v>
      </c>
      <c r="S55">
        <f t="shared" si="27"/>
        <v>0</v>
      </c>
      <c r="T55">
        <f t="shared" si="28"/>
        <v>0</v>
      </c>
      <c r="U55" t="str">
        <f t="shared" si="29"/>
        <v/>
      </c>
      <c r="V55" t="str">
        <f t="shared" si="30"/>
        <v/>
      </c>
      <c r="W55" t="str">
        <f t="shared" si="31"/>
        <v/>
      </c>
      <c r="X55">
        <f t="shared" si="32"/>
        <v>0</v>
      </c>
      <c r="Y55">
        <f t="shared" si="33"/>
        <v>0</v>
      </c>
      <c r="Z55">
        <f t="shared" si="34"/>
        <v>0</v>
      </c>
      <c r="AA55">
        <f t="shared" si="35"/>
        <v>0</v>
      </c>
      <c r="AB55">
        <f t="shared" si="36"/>
        <v>0</v>
      </c>
      <c r="AC55" t="str">
        <f t="shared" si="37"/>
        <v/>
      </c>
      <c r="AD55" t="str">
        <f t="shared" si="38"/>
        <v/>
      </c>
      <c r="AE55" t="str">
        <f t="shared" si="39"/>
        <v/>
      </c>
      <c r="AF55" t="str">
        <f t="shared" si="40"/>
        <v/>
      </c>
    </row>
    <row r="56" spans="1:32" x14ac:dyDescent="0.25">
      <c r="A56">
        <v>46</v>
      </c>
      <c r="B56" t="str">
        <f>IF('ScoreHelperLeg-A'!B56="","",'ScoreHelperLeg-A'!B56)</f>
        <v/>
      </c>
      <c r="C56" t="s">
        <v>0</v>
      </c>
      <c r="D56" t="str">
        <f t="shared" si="13"/>
        <v/>
      </c>
      <c r="E56" t="str">
        <f>IF(B56="","",IF(COUNTIF($D$11:D56,D56)&gt;1,"DUP",""))</f>
        <v/>
      </c>
      <c r="F56" t="str">
        <f t="shared" si="14"/>
        <v/>
      </c>
      <c r="G56" t="str">
        <f t="shared" si="15"/>
        <v/>
      </c>
      <c r="H56" t="str">
        <f t="shared" si="16"/>
        <v/>
      </c>
      <c r="I56" t="str">
        <f t="shared" si="17"/>
        <v/>
      </c>
      <c r="J56" t="str">
        <f t="shared" si="18"/>
        <v/>
      </c>
      <c r="K56" t="str">
        <f t="shared" si="19"/>
        <v/>
      </c>
      <c r="L56">
        <f t="shared" si="20"/>
        <v>0</v>
      </c>
      <c r="M56">
        <f t="shared" si="21"/>
        <v>0</v>
      </c>
      <c r="N56">
        <f t="shared" si="22"/>
        <v>0</v>
      </c>
      <c r="O56">
        <f t="shared" si="23"/>
        <v>0</v>
      </c>
      <c r="P56">
        <f t="shared" si="24"/>
        <v>0</v>
      </c>
      <c r="Q56">
        <f t="shared" si="25"/>
        <v>0</v>
      </c>
      <c r="R56">
        <f t="shared" si="26"/>
        <v>0</v>
      </c>
      <c r="S56">
        <f t="shared" si="27"/>
        <v>0</v>
      </c>
      <c r="T56">
        <f t="shared" si="28"/>
        <v>0</v>
      </c>
      <c r="U56" t="str">
        <f t="shared" si="29"/>
        <v/>
      </c>
      <c r="V56" t="str">
        <f t="shared" si="30"/>
        <v/>
      </c>
      <c r="W56" t="str">
        <f t="shared" si="31"/>
        <v/>
      </c>
      <c r="X56">
        <f t="shared" si="32"/>
        <v>0</v>
      </c>
      <c r="Y56">
        <f t="shared" si="33"/>
        <v>0</v>
      </c>
      <c r="Z56">
        <f t="shared" si="34"/>
        <v>0</v>
      </c>
      <c r="AA56">
        <f t="shared" si="35"/>
        <v>0</v>
      </c>
      <c r="AB56">
        <f t="shared" si="36"/>
        <v>0</v>
      </c>
      <c r="AC56" t="str">
        <f t="shared" si="37"/>
        <v/>
      </c>
      <c r="AD56" t="str">
        <f t="shared" si="38"/>
        <v/>
      </c>
      <c r="AE56" t="str">
        <f t="shared" si="39"/>
        <v/>
      </c>
      <c r="AF56" t="str">
        <f t="shared" si="40"/>
        <v/>
      </c>
    </row>
    <row r="57" spans="1:32" x14ac:dyDescent="0.25">
      <c r="A57">
        <v>47</v>
      </c>
      <c r="B57" t="str">
        <f>IF('ScoreHelperLeg-A'!B57="","",'ScoreHelperLeg-A'!B57)</f>
        <v/>
      </c>
      <c r="C57" t="s">
        <v>0</v>
      </c>
      <c r="D57" t="str">
        <f t="shared" si="13"/>
        <v/>
      </c>
      <c r="E57" t="str">
        <f>IF(B57="","",IF(COUNTIF($D$11:D57,D57)&gt;1,"DUP",""))</f>
        <v/>
      </c>
      <c r="F57" t="str">
        <f t="shared" si="14"/>
        <v/>
      </c>
      <c r="G57" t="str">
        <f t="shared" si="15"/>
        <v/>
      </c>
      <c r="H57" t="str">
        <f t="shared" si="16"/>
        <v/>
      </c>
      <c r="I57" t="str">
        <f t="shared" si="17"/>
        <v/>
      </c>
      <c r="J57" t="str">
        <f t="shared" si="18"/>
        <v/>
      </c>
      <c r="K57" t="str">
        <f t="shared" si="19"/>
        <v/>
      </c>
      <c r="L57">
        <f t="shared" si="20"/>
        <v>0</v>
      </c>
      <c r="M57">
        <f t="shared" si="21"/>
        <v>0</v>
      </c>
      <c r="N57">
        <f t="shared" si="22"/>
        <v>0</v>
      </c>
      <c r="O57">
        <f t="shared" si="23"/>
        <v>0</v>
      </c>
      <c r="P57">
        <f t="shared" si="24"/>
        <v>0</v>
      </c>
      <c r="Q57">
        <f t="shared" si="25"/>
        <v>0</v>
      </c>
      <c r="R57">
        <f t="shared" si="26"/>
        <v>0</v>
      </c>
      <c r="S57">
        <f t="shared" si="27"/>
        <v>0</v>
      </c>
      <c r="T57">
        <f t="shared" si="28"/>
        <v>0</v>
      </c>
      <c r="U57" t="str">
        <f t="shared" si="29"/>
        <v/>
      </c>
      <c r="V57" t="str">
        <f t="shared" si="30"/>
        <v/>
      </c>
      <c r="W57" t="str">
        <f t="shared" si="31"/>
        <v/>
      </c>
      <c r="X57">
        <f t="shared" si="32"/>
        <v>0</v>
      </c>
      <c r="Y57">
        <f t="shared" si="33"/>
        <v>0</v>
      </c>
      <c r="Z57">
        <f t="shared" si="34"/>
        <v>0</v>
      </c>
      <c r="AA57">
        <f t="shared" si="35"/>
        <v>0</v>
      </c>
      <c r="AB57">
        <f t="shared" si="36"/>
        <v>0</v>
      </c>
      <c r="AC57" t="str">
        <f t="shared" si="37"/>
        <v/>
      </c>
      <c r="AD57" t="str">
        <f t="shared" si="38"/>
        <v/>
      </c>
      <c r="AE57" t="str">
        <f t="shared" si="39"/>
        <v/>
      </c>
      <c r="AF57" t="str">
        <f t="shared" si="40"/>
        <v/>
      </c>
    </row>
    <row r="58" spans="1:32" x14ac:dyDescent="0.25">
      <c r="A58">
        <v>48</v>
      </c>
      <c r="B58" t="str">
        <f>IF('ScoreHelperLeg-A'!B58="","",'ScoreHelperLeg-A'!B58)</f>
        <v/>
      </c>
      <c r="C58" t="s">
        <v>0</v>
      </c>
      <c r="D58" t="str">
        <f t="shared" si="13"/>
        <v/>
      </c>
      <c r="E58" t="str">
        <f>IF(B58="","",IF(COUNTIF($D$11:D58,D58)&gt;1,"DUP",""))</f>
        <v/>
      </c>
      <c r="F58" t="str">
        <f t="shared" si="14"/>
        <v/>
      </c>
      <c r="G58" t="str">
        <f t="shared" si="15"/>
        <v/>
      </c>
      <c r="H58" t="str">
        <f t="shared" si="16"/>
        <v/>
      </c>
      <c r="I58" t="str">
        <f t="shared" si="17"/>
        <v/>
      </c>
      <c r="J58" t="str">
        <f t="shared" si="18"/>
        <v/>
      </c>
      <c r="K58" t="str">
        <f t="shared" si="19"/>
        <v/>
      </c>
      <c r="L58">
        <f t="shared" si="20"/>
        <v>0</v>
      </c>
      <c r="M58">
        <f t="shared" si="21"/>
        <v>0</v>
      </c>
      <c r="N58">
        <f t="shared" si="22"/>
        <v>0</v>
      </c>
      <c r="O58">
        <f t="shared" si="23"/>
        <v>0</v>
      </c>
      <c r="P58">
        <f t="shared" si="24"/>
        <v>0</v>
      </c>
      <c r="Q58">
        <f t="shared" si="25"/>
        <v>0</v>
      </c>
      <c r="R58">
        <f t="shared" si="26"/>
        <v>0</v>
      </c>
      <c r="S58">
        <f t="shared" si="27"/>
        <v>0</v>
      </c>
      <c r="T58">
        <f t="shared" si="28"/>
        <v>0</v>
      </c>
      <c r="U58" t="str">
        <f t="shared" si="29"/>
        <v/>
      </c>
      <c r="V58" t="str">
        <f t="shared" si="30"/>
        <v/>
      </c>
      <c r="W58" t="str">
        <f t="shared" si="31"/>
        <v/>
      </c>
      <c r="X58">
        <f t="shared" si="32"/>
        <v>0</v>
      </c>
      <c r="Y58">
        <f t="shared" si="33"/>
        <v>0</v>
      </c>
      <c r="Z58">
        <f t="shared" si="34"/>
        <v>0</v>
      </c>
      <c r="AA58">
        <f t="shared" si="35"/>
        <v>0</v>
      </c>
      <c r="AB58">
        <f t="shared" si="36"/>
        <v>0</v>
      </c>
      <c r="AC58" t="str">
        <f t="shared" si="37"/>
        <v/>
      </c>
      <c r="AD58" t="str">
        <f t="shared" si="38"/>
        <v/>
      </c>
      <c r="AE58" t="str">
        <f t="shared" si="39"/>
        <v/>
      </c>
      <c r="AF58" t="str">
        <f t="shared" si="40"/>
        <v/>
      </c>
    </row>
    <row r="59" spans="1:32" x14ac:dyDescent="0.25">
      <c r="A59">
        <v>49</v>
      </c>
      <c r="B59" t="str">
        <f>IF('ScoreHelperLeg-A'!B59="","",'ScoreHelperLeg-A'!B59)</f>
        <v/>
      </c>
      <c r="C59" t="s">
        <v>0</v>
      </c>
      <c r="D59" t="str">
        <f t="shared" si="13"/>
        <v/>
      </c>
      <c r="E59" t="str">
        <f>IF(B59="","",IF(COUNTIF($D$11:D59,D59)&gt;1,"DUP",""))</f>
        <v/>
      </c>
      <c r="F59" t="str">
        <f t="shared" si="14"/>
        <v/>
      </c>
      <c r="G59" t="str">
        <f t="shared" si="15"/>
        <v/>
      </c>
      <c r="H59" t="str">
        <f t="shared" si="16"/>
        <v/>
      </c>
      <c r="I59" t="str">
        <f t="shared" si="17"/>
        <v/>
      </c>
      <c r="J59" t="str">
        <f t="shared" si="18"/>
        <v/>
      </c>
      <c r="K59" t="str">
        <f t="shared" si="19"/>
        <v/>
      </c>
      <c r="L59">
        <f t="shared" si="20"/>
        <v>0</v>
      </c>
      <c r="M59">
        <f t="shared" si="21"/>
        <v>0</v>
      </c>
      <c r="N59">
        <f t="shared" si="22"/>
        <v>0</v>
      </c>
      <c r="O59">
        <f t="shared" si="23"/>
        <v>0</v>
      </c>
      <c r="P59">
        <f t="shared" si="24"/>
        <v>0</v>
      </c>
      <c r="Q59">
        <f t="shared" si="25"/>
        <v>0</v>
      </c>
      <c r="R59">
        <f t="shared" si="26"/>
        <v>0</v>
      </c>
      <c r="S59">
        <f t="shared" si="27"/>
        <v>0</v>
      </c>
      <c r="T59">
        <f t="shared" si="28"/>
        <v>0</v>
      </c>
      <c r="U59" t="str">
        <f t="shared" si="29"/>
        <v/>
      </c>
      <c r="V59" t="str">
        <f t="shared" si="30"/>
        <v/>
      </c>
      <c r="W59" t="str">
        <f t="shared" si="31"/>
        <v/>
      </c>
      <c r="X59">
        <f t="shared" si="32"/>
        <v>0</v>
      </c>
      <c r="Y59">
        <f t="shared" si="33"/>
        <v>0</v>
      </c>
      <c r="Z59">
        <f t="shared" si="34"/>
        <v>0</v>
      </c>
      <c r="AA59">
        <f t="shared" si="35"/>
        <v>0</v>
      </c>
      <c r="AB59">
        <f t="shared" si="36"/>
        <v>0</v>
      </c>
      <c r="AC59" t="str">
        <f t="shared" si="37"/>
        <v/>
      </c>
      <c r="AD59" t="str">
        <f t="shared" si="38"/>
        <v/>
      </c>
      <c r="AE59" t="str">
        <f t="shared" si="39"/>
        <v/>
      </c>
      <c r="AF59" t="str">
        <f t="shared" si="40"/>
        <v/>
      </c>
    </row>
    <row r="60" spans="1:32" x14ac:dyDescent="0.25">
      <c r="A60">
        <v>50</v>
      </c>
      <c r="B60" t="str">
        <f>IF('ScoreHelperLeg-A'!B60="","",'ScoreHelperLeg-A'!B60)</f>
        <v/>
      </c>
      <c r="C60" t="s">
        <v>0</v>
      </c>
      <c r="D60" t="str">
        <f t="shared" si="13"/>
        <v/>
      </c>
      <c r="E60" t="str">
        <f>IF(B60="","",IF(COUNTIF($D$11:D60,D60)&gt;1,"DUP",""))</f>
        <v/>
      </c>
      <c r="F60" t="str">
        <f t="shared" si="14"/>
        <v/>
      </c>
      <c r="G60" t="str">
        <f t="shared" si="15"/>
        <v/>
      </c>
      <c r="H60" t="str">
        <f t="shared" si="16"/>
        <v/>
      </c>
      <c r="I60" t="str">
        <f t="shared" si="17"/>
        <v/>
      </c>
      <c r="J60" t="str">
        <f t="shared" si="18"/>
        <v/>
      </c>
      <c r="K60" t="str">
        <f t="shared" si="19"/>
        <v/>
      </c>
      <c r="L60">
        <f t="shared" si="20"/>
        <v>0</v>
      </c>
      <c r="M60">
        <f t="shared" si="21"/>
        <v>0</v>
      </c>
      <c r="N60">
        <f t="shared" si="22"/>
        <v>0</v>
      </c>
      <c r="O60">
        <f t="shared" si="23"/>
        <v>0</v>
      </c>
      <c r="P60">
        <f t="shared" si="24"/>
        <v>0</v>
      </c>
      <c r="Q60">
        <f t="shared" si="25"/>
        <v>0</v>
      </c>
      <c r="R60">
        <f t="shared" si="26"/>
        <v>0</v>
      </c>
      <c r="S60">
        <f t="shared" si="27"/>
        <v>0</v>
      </c>
      <c r="T60">
        <f t="shared" si="28"/>
        <v>0</v>
      </c>
      <c r="U60" t="str">
        <f t="shared" si="29"/>
        <v/>
      </c>
      <c r="V60" t="str">
        <f t="shared" si="30"/>
        <v/>
      </c>
      <c r="W60" t="str">
        <f t="shared" si="31"/>
        <v/>
      </c>
      <c r="X60">
        <f t="shared" si="32"/>
        <v>0</v>
      </c>
      <c r="Y60">
        <f t="shared" si="33"/>
        <v>0</v>
      </c>
      <c r="Z60">
        <f t="shared" si="34"/>
        <v>0</v>
      </c>
      <c r="AA60">
        <f t="shared" si="35"/>
        <v>0</v>
      </c>
      <c r="AB60">
        <f t="shared" si="36"/>
        <v>0</v>
      </c>
      <c r="AC60" t="str">
        <f t="shared" si="37"/>
        <v/>
      </c>
      <c r="AD60" t="str">
        <f t="shared" si="38"/>
        <v/>
      </c>
      <c r="AE60" t="str">
        <f t="shared" si="39"/>
        <v/>
      </c>
      <c r="AF60" t="str">
        <f t="shared" si="40"/>
        <v/>
      </c>
    </row>
    <row r="61" spans="1:32" x14ac:dyDescent="0.25">
      <c r="A61">
        <v>51</v>
      </c>
      <c r="B61" t="str">
        <f>IF('ScoreHelperLeg-A'!B61="","",'ScoreHelperLeg-A'!B61)</f>
        <v/>
      </c>
      <c r="C61" t="s">
        <v>0</v>
      </c>
      <c r="D61" t="str">
        <f t="shared" si="13"/>
        <v/>
      </c>
      <c r="E61" t="str">
        <f>IF(B61="","",IF(COUNTIF($D$11:D61,D61)&gt;1,"DUP",""))</f>
        <v/>
      </c>
      <c r="F61" t="str">
        <f t="shared" si="14"/>
        <v/>
      </c>
      <c r="G61" t="str">
        <f t="shared" si="15"/>
        <v/>
      </c>
      <c r="H61" t="str">
        <f t="shared" si="16"/>
        <v/>
      </c>
      <c r="I61" t="str">
        <f t="shared" si="17"/>
        <v/>
      </c>
      <c r="J61" t="str">
        <f t="shared" si="18"/>
        <v/>
      </c>
      <c r="K61" t="str">
        <f t="shared" si="19"/>
        <v/>
      </c>
      <c r="L61">
        <f t="shared" si="20"/>
        <v>0</v>
      </c>
      <c r="M61">
        <f t="shared" si="21"/>
        <v>0</v>
      </c>
      <c r="N61">
        <f t="shared" si="22"/>
        <v>0</v>
      </c>
      <c r="O61">
        <f t="shared" si="23"/>
        <v>0</v>
      </c>
      <c r="P61">
        <f t="shared" si="24"/>
        <v>0</v>
      </c>
      <c r="Q61">
        <f t="shared" si="25"/>
        <v>0</v>
      </c>
      <c r="R61">
        <f t="shared" si="26"/>
        <v>0</v>
      </c>
      <c r="S61">
        <f t="shared" si="27"/>
        <v>0</v>
      </c>
      <c r="T61">
        <f t="shared" si="28"/>
        <v>0</v>
      </c>
      <c r="U61" t="str">
        <f t="shared" si="29"/>
        <v/>
      </c>
      <c r="V61" t="str">
        <f t="shared" si="30"/>
        <v/>
      </c>
      <c r="W61" t="str">
        <f t="shared" si="31"/>
        <v/>
      </c>
      <c r="X61">
        <f t="shared" si="32"/>
        <v>0</v>
      </c>
      <c r="Y61">
        <f t="shared" si="33"/>
        <v>0</v>
      </c>
      <c r="Z61">
        <f t="shared" si="34"/>
        <v>0</v>
      </c>
      <c r="AA61">
        <f t="shared" si="35"/>
        <v>0</v>
      </c>
      <c r="AB61">
        <f t="shared" si="36"/>
        <v>0</v>
      </c>
      <c r="AC61" t="str">
        <f t="shared" si="37"/>
        <v/>
      </c>
      <c r="AD61" t="str">
        <f t="shared" si="38"/>
        <v/>
      </c>
      <c r="AE61" t="str">
        <f t="shared" si="39"/>
        <v/>
      </c>
      <c r="AF61" t="str">
        <f t="shared" si="40"/>
        <v/>
      </c>
    </row>
    <row r="62" spans="1:32" x14ac:dyDescent="0.25">
      <c r="A62">
        <v>52</v>
      </c>
      <c r="B62" t="str">
        <f>IF('ScoreHelperLeg-A'!B62="","",'ScoreHelperLeg-A'!B62)</f>
        <v/>
      </c>
      <c r="C62" t="s">
        <v>0</v>
      </c>
      <c r="D62" t="str">
        <f t="shared" si="13"/>
        <v/>
      </c>
      <c r="E62" t="str">
        <f>IF(B62="","",IF(COUNTIF($D$11:D62,D62)&gt;1,"DUP",""))</f>
        <v/>
      </c>
      <c r="F62" t="str">
        <f t="shared" si="14"/>
        <v/>
      </c>
      <c r="G62" t="str">
        <f t="shared" si="15"/>
        <v/>
      </c>
      <c r="H62" t="str">
        <f t="shared" si="16"/>
        <v/>
      </c>
      <c r="I62" t="str">
        <f t="shared" si="17"/>
        <v/>
      </c>
      <c r="J62" t="str">
        <f t="shared" si="18"/>
        <v/>
      </c>
      <c r="K62" t="str">
        <f t="shared" si="19"/>
        <v/>
      </c>
      <c r="L62">
        <f t="shared" si="20"/>
        <v>0</v>
      </c>
      <c r="M62">
        <f t="shared" si="21"/>
        <v>0</v>
      </c>
      <c r="N62">
        <f t="shared" si="22"/>
        <v>0</v>
      </c>
      <c r="O62">
        <f t="shared" si="23"/>
        <v>0</v>
      </c>
      <c r="P62">
        <f t="shared" si="24"/>
        <v>0</v>
      </c>
      <c r="Q62">
        <f t="shared" si="25"/>
        <v>0</v>
      </c>
      <c r="R62">
        <f t="shared" si="26"/>
        <v>0</v>
      </c>
      <c r="S62">
        <f t="shared" si="27"/>
        <v>0</v>
      </c>
      <c r="T62">
        <f t="shared" si="28"/>
        <v>0</v>
      </c>
      <c r="U62" t="str">
        <f t="shared" si="29"/>
        <v/>
      </c>
      <c r="V62" t="str">
        <f t="shared" si="30"/>
        <v/>
      </c>
      <c r="W62" t="str">
        <f t="shared" si="31"/>
        <v/>
      </c>
      <c r="X62">
        <f t="shared" si="32"/>
        <v>0</v>
      </c>
      <c r="Y62">
        <f t="shared" si="33"/>
        <v>0</v>
      </c>
      <c r="Z62">
        <f t="shared" si="34"/>
        <v>0</v>
      </c>
      <c r="AA62">
        <f t="shared" si="35"/>
        <v>0</v>
      </c>
      <c r="AB62">
        <f t="shared" si="36"/>
        <v>0</v>
      </c>
      <c r="AC62" t="str">
        <f t="shared" si="37"/>
        <v/>
      </c>
      <c r="AD62" t="str">
        <f t="shared" si="38"/>
        <v/>
      </c>
      <c r="AE62" t="str">
        <f t="shared" si="39"/>
        <v/>
      </c>
      <c r="AF62" t="str">
        <f t="shared" si="40"/>
        <v/>
      </c>
    </row>
    <row r="63" spans="1:32" x14ac:dyDescent="0.25">
      <c r="A63">
        <v>53</v>
      </c>
      <c r="B63" t="str">
        <f>IF('ScoreHelperLeg-A'!B63="","",'ScoreHelperLeg-A'!B63)</f>
        <v/>
      </c>
      <c r="C63" t="s">
        <v>0</v>
      </c>
      <c r="D63" t="str">
        <f t="shared" si="13"/>
        <v/>
      </c>
      <c r="E63" t="str">
        <f>IF(B63="","",IF(COUNTIF($D$11:D63,D63)&gt;1,"DUP",""))</f>
        <v/>
      </c>
      <c r="F63" t="str">
        <f t="shared" si="14"/>
        <v/>
      </c>
      <c r="G63" t="str">
        <f t="shared" si="15"/>
        <v/>
      </c>
      <c r="H63" t="str">
        <f t="shared" si="16"/>
        <v/>
      </c>
      <c r="I63" t="str">
        <f t="shared" si="17"/>
        <v/>
      </c>
      <c r="J63" t="str">
        <f t="shared" si="18"/>
        <v/>
      </c>
      <c r="K63" t="str">
        <f t="shared" si="19"/>
        <v/>
      </c>
      <c r="L63">
        <f t="shared" si="20"/>
        <v>0</v>
      </c>
      <c r="M63">
        <f t="shared" si="21"/>
        <v>0</v>
      </c>
      <c r="N63">
        <f t="shared" si="22"/>
        <v>0</v>
      </c>
      <c r="O63">
        <f t="shared" si="23"/>
        <v>0</v>
      </c>
      <c r="P63">
        <f t="shared" si="24"/>
        <v>0</v>
      </c>
      <c r="Q63">
        <f t="shared" si="25"/>
        <v>0</v>
      </c>
      <c r="R63">
        <f t="shared" si="26"/>
        <v>0</v>
      </c>
      <c r="S63">
        <f t="shared" si="27"/>
        <v>0</v>
      </c>
      <c r="T63">
        <f t="shared" si="28"/>
        <v>0</v>
      </c>
      <c r="U63" t="str">
        <f t="shared" si="29"/>
        <v/>
      </c>
      <c r="V63" t="str">
        <f t="shared" si="30"/>
        <v/>
      </c>
      <c r="W63" t="str">
        <f t="shared" si="31"/>
        <v/>
      </c>
      <c r="X63">
        <f t="shared" si="32"/>
        <v>0</v>
      </c>
      <c r="Y63">
        <f t="shared" si="33"/>
        <v>0</v>
      </c>
      <c r="Z63">
        <f t="shared" si="34"/>
        <v>0</v>
      </c>
      <c r="AA63">
        <f t="shared" si="35"/>
        <v>0</v>
      </c>
      <c r="AB63">
        <f t="shared" si="36"/>
        <v>0</v>
      </c>
      <c r="AC63" t="str">
        <f t="shared" si="37"/>
        <v/>
      </c>
      <c r="AD63" t="str">
        <f t="shared" si="38"/>
        <v/>
      </c>
      <c r="AE63" t="str">
        <f t="shared" si="39"/>
        <v/>
      </c>
      <c r="AF63" t="str">
        <f t="shared" si="40"/>
        <v/>
      </c>
    </row>
    <row r="64" spans="1:32" x14ac:dyDescent="0.25">
      <c r="A64">
        <v>54</v>
      </c>
      <c r="B64" t="str">
        <f>IF('ScoreHelperLeg-A'!B64="","",'ScoreHelperLeg-A'!B64)</f>
        <v/>
      </c>
      <c r="C64" t="s">
        <v>0</v>
      </c>
      <c r="D64" t="str">
        <f t="shared" si="13"/>
        <v/>
      </c>
      <c r="E64" t="str">
        <f>IF(B64="","",IF(COUNTIF($D$11:D64,D64)&gt;1,"DUP",""))</f>
        <v/>
      </c>
      <c r="F64" t="str">
        <f t="shared" si="14"/>
        <v/>
      </c>
      <c r="G64" t="str">
        <f t="shared" si="15"/>
        <v/>
      </c>
      <c r="H64" t="str">
        <f t="shared" si="16"/>
        <v/>
      </c>
      <c r="I64" t="str">
        <f t="shared" si="17"/>
        <v/>
      </c>
      <c r="J64" t="str">
        <f t="shared" si="18"/>
        <v/>
      </c>
      <c r="K64" t="str">
        <f t="shared" si="19"/>
        <v/>
      </c>
      <c r="L64">
        <f t="shared" si="20"/>
        <v>0</v>
      </c>
      <c r="M64">
        <f t="shared" si="21"/>
        <v>0</v>
      </c>
      <c r="N64">
        <f t="shared" si="22"/>
        <v>0</v>
      </c>
      <c r="O64">
        <f t="shared" si="23"/>
        <v>0</v>
      </c>
      <c r="P64">
        <f t="shared" si="24"/>
        <v>0</v>
      </c>
      <c r="Q64">
        <f t="shared" si="25"/>
        <v>0</v>
      </c>
      <c r="R64">
        <f t="shared" si="26"/>
        <v>0</v>
      </c>
      <c r="S64">
        <f t="shared" si="27"/>
        <v>0</v>
      </c>
      <c r="T64">
        <f t="shared" si="28"/>
        <v>0</v>
      </c>
      <c r="U64" t="str">
        <f t="shared" si="29"/>
        <v/>
      </c>
      <c r="V64" t="str">
        <f t="shared" si="30"/>
        <v/>
      </c>
      <c r="W64" t="str">
        <f t="shared" si="31"/>
        <v/>
      </c>
      <c r="X64">
        <f t="shared" si="32"/>
        <v>0</v>
      </c>
      <c r="Y64">
        <f t="shared" si="33"/>
        <v>0</v>
      </c>
      <c r="Z64">
        <f t="shared" si="34"/>
        <v>0</v>
      </c>
      <c r="AA64">
        <f t="shared" si="35"/>
        <v>0</v>
      </c>
      <c r="AB64">
        <f t="shared" si="36"/>
        <v>0</v>
      </c>
      <c r="AC64" t="str">
        <f t="shared" si="37"/>
        <v/>
      </c>
      <c r="AD64" t="str">
        <f t="shared" si="38"/>
        <v/>
      </c>
      <c r="AE64" t="str">
        <f t="shared" si="39"/>
        <v/>
      </c>
      <c r="AF64" t="str">
        <f t="shared" si="40"/>
        <v/>
      </c>
    </row>
    <row r="65" spans="1:32" x14ac:dyDescent="0.25">
      <c r="A65">
        <v>55</v>
      </c>
      <c r="B65" t="str">
        <f>IF('ScoreHelperLeg-A'!B65="","",'ScoreHelperLeg-A'!B65)</f>
        <v/>
      </c>
      <c r="C65" t="s">
        <v>0</v>
      </c>
      <c r="D65" t="str">
        <f t="shared" si="13"/>
        <v/>
      </c>
      <c r="E65" t="str">
        <f>IF(B65="","",IF(COUNTIF($D$11:D65,D65)&gt;1,"DUP",""))</f>
        <v/>
      </c>
      <c r="F65" t="str">
        <f t="shared" si="14"/>
        <v/>
      </c>
      <c r="G65" t="str">
        <f t="shared" si="15"/>
        <v/>
      </c>
      <c r="H65" t="str">
        <f t="shared" si="16"/>
        <v/>
      </c>
      <c r="I65" t="str">
        <f t="shared" si="17"/>
        <v/>
      </c>
      <c r="J65" t="str">
        <f t="shared" si="18"/>
        <v/>
      </c>
      <c r="K65" t="str">
        <f t="shared" si="19"/>
        <v/>
      </c>
      <c r="L65">
        <f t="shared" si="20"/>
        <v>0</v>
      </c>
      <c r="M65">
        <f t="shared" si="21"/>
        <v>0</v>
      </c>
      <c r="N65">
        <f t="shared" si="22"/>
        <v>0</v>
      </c>
      <c r="O65">
        <f t="shared" si="23"/>
        <v>0</v>
      </c>
      <c r="P65">
        <f t="shared" si="24"/>
        <v>0</v>
      </c>
      <c r="Q65">
        <f t="shared" si="25"/>
        <v>0</v>
      </c>
      <c r="R65">
        <f t="shared" si="26"/>
        <v>0</v>
      </c>
      <c r="S65">
        <f t="shared" si="27"/>
        <v>0</v>
      </c>
      <c r="T65">
        <f t="shared" si="28"/>
        <v>0</v>
      </c>
      <c r="U65" t="str">
        <f t="shared" si="29"/>
        <v/>
      </c>
      <c r="V65" t="str">
        <f t="shared" si="30"/>
        <v/>
      </c>
      <c r="W65" t="str">
        <f t="shared" si="31"/>
        <v/>
      </c>
      <c r="X65">
        <f t="shared" si="32"/>
        <v>0</v>
      </c>
      <c r="Y65">
        <f t="shared" si="33"/>
        <v>0</v>
      </c>
      <c r="Z65">
        <f t="shared" si="34"/>
        <v>0</v>
      </c>
      <c r="AA65">
        <f t="shared" si="35"/>
        <v>0</v>
      </c>
      <c r="AB65">
        <f t="shared" si="36"/>
        <v>0</v>
      </c>
      <c r="AC65" t="str">
        <f t="shared" si="37"/>
        <v/>
      </c>
      <c r="AD65" t="str">
        <f t="shared" si="38"/>
        <v/>
      </c>
      <c r="AE65" t="str">
        <f t="shared" si="39"/>
        <v/>
      </c>
      <c r="AF65" t="str">
        <f t="shared" si="40"/>
        <v/>
      </c>
    </row>
    <row r="66" spans="1:32" x14ac:dyDescent="0.25">
      <c r="A66">
        <v>56</v>
      </c>
      <c r="B66" t="str">
        <f>IF('ScoreHelperLeg-A'!B66="","",'ScoreHelperLeg-A'!B66)</f>
        <v/>
      </c>
      <c r="C66" t="s">
        <v>0</v>
      </c>
      <c r="D66" t="str">
        <f t="shared" si="13"/>
        <v/>
      </c>
      <c r="E66" t="str">
        <f>IF(B66="","",IF(COUNTIF($D$11:D66,D66)&gt;1,"DUP",""))</f>
        <v/>
      </c>
      <c r="F66" t="str">
        <f t="shared" si="14"/>
        <v/>
      </c>
      <c r="G66" t="str">
        <f t="shared" si="15"/>
        <v/>
      </c>
      <c r="H66" t="str">
        <f t="shared" si="16"/>
        <v/>
      </c>
      <c r="I66" t="str">
        <f t="shared" si="17"/>
        <v/>
      </c>
      <c r="J66" t="str">
        <f t="shared" si="18"/>
        <v/>
      </c>
      <c r="K66" t="str">
        <f t="shared" si="19"/>
        <v/>
      </c>
      <c r="L66">
        <f t="shared" si="20"/>
        <v>0</v>
      </c>
      <c r="M66">
        <f t="shared" si="21"/>
        <v>0</v>
      </c>
      <c r="N66">
        <f t="shared" si="22"/>
        <v>0</v>
      </c>
      <c r="O66">
        <f t="shared" si="23"/>
        <v>0</v>
      </c>
      <c r="P66">
        <f t="shared" si="24"/>
        <v>0</v>
      </c>
      <c r="Q66">
        <f t="shared" si="25"/>
        <v>0</v>
      </c>
      <c r="R66">
        <f t="shared" si="26"/>
        <v>0</v>
      </c>
      <c r="S66">
        <f t="shared" si="27"/>
        <v>0</v>
      </c>
      <c r="T66">
        <f t="shared" si="28"/>
        <v>0</v>
      </c>
      <c r="U66" t="str">
        <f t="shared" si="29"/>
        <v/>
      </c>
      <c r="V66" t="str">
        <f t="shared" si="30"/>
        <v/>
      </c>
      <c r="W66" t="str">
        <f t="shared" si="31"/>
        <v/>
      </c>
      <c r="X66">
        <f t="shared" si="32"/>
        <v>0</v>
      </c>
      <c r="Y66">
        <f t="shared" si="33"/>
        <v>0</v>
      </c>
      <c r="Z66">
        <f t="shared" si="34"/>
        <v>0</v>
      </c>
      <c r="AA66">
        <f t="shared" si="35"/>
        <v>0</v>
      </c>
      <c r="AB66">
        <f t="shared" si="36"/>
        <v>0</v>
      </c>
      <c r="AC66" t="str">
        <f t="shared" si="37"/>
        <v/>
      </c>
      <c r="AD66" t="str">
        <f t="shared" si="38"/>
        <v/>
      </c>
      <c r="AE66" t="str">
        <f t="shared" si="39"/>
        <v/>
      </c>
      <c r="AF66" t="str">
        <f t="shared" si="40"/>
        <v/>
      </c>
    </row>
    <row r="67" spans="1:32" x14ac:dyDescent="0.25">
      <c r="A67">
        <v>57</v>
      </c>
      <c r="B67" t="str">
        <f>IF('ScoreHelperLeg-A'!B67="","",'ScoreHelperLeg-A'!B67)</f>
        <v/>
      </c>
      <c r="C67" t="s">
        <v>0</v>
      </c>
      <c r="D67" t="str">
        <f t="shared" si="13"/>
        <v/>
      </c>
      <c r="E67" t="str">
        <f>IF(B67="","",IF(COUNTIF($D$11:D67,D67)&gt;1,"DUP",""))</f>
        <v/>
      </c>
      <c r="F67" t="str">
        <f t="shared" si="14"/>
        <v/>
      </c>
      <c r="G67" t="str">
        <f t="shared" si="15"/>
        <v/>
      </c>
      <c r="H67" t="str">
        <f t="shared" si="16"/>
        <v/>
      </c>
      <c r="I67" t="str">
        <f t="shared" si="17"/>
        <v/>
      </c>
      <c r="J67" t="str">
        <f t="shared" si="18"/>
        <v/>
      </c>
      <c r="K67" t="str">
        <f t="shared" si="19"/>
        <v/>
      </c>
      <c r="L67">
        <f t="shared" si="20"/>
        <v>0</v>
      </c>
      <c r="M67">
        <f t="shared" si="21"/>
        <v>0</v>
      </c>
      <c r="N67">
        <f t="shared" si="22"/>
        <v>0</v>
      </c>
      <c r="O67">
        <f t="shared" si="23"/>
        <v>0</v>
      </c>
      <c r="P67">
        <f t="shared" si="24"/>
        <v>0</v>
      </c>
      <c r="Q67">
        <f t="shared" si="25"/>
        <v>0</v>
      </c>
      <c r="R67">
        <f t="shared" si="26"/>
        <v>0</v>
      </c>
      <c r="S67">
        <f t="shared" si="27"/>
        <v>0</v>
      </c>
      <c r="T67">
        <f t="shared" si="28"/>
        <v>0</v>
      </c>
      <c r="U67" t="str">
        <f t="shared" si="29"/>
        <v/>
      </c>
      <c r="V67" t="str">
        <f t="shared" si="30"/>
        <v/>
      </c>
      <c r="W67" t="str">
        <f t="shared" si="31"/>
        <v/>
      </c>
      <c r="X67">
        <f t="shared" si="32"/>
        <v>0</v>
      </c>
      <c r="Y67">
        <f t="shared" si="33"/>
        <v>0</v>
      </c>
      <c r="Z67">
        <f t="shared" si="34"/>
        <v>0</v>
      </c>
      <c r="AA67">
        <f t="shared" si="35"/>
        <v>0</v>
      </c>
      <c r="AB67">
        <f t="shared" si="36"/>
        <v>0</v>
      </c>
      <c r="AC67" t="str">
        <f t="shared" si="37"/>
        <v/>
      </c>
      <c r="AD67" t="str">
        <f t="shared" si="38"/>
        <v/>
      </c>
      <c r="AE67" t="str">
        <f t="shared" si="39"/>
        <v/>
      </c>
      <c r="AF67" t="str">
        <f t="shared" si="40"/>
        <v/>
      </c>
    </row>
    <row r="68" spans="1:32" x14ac:dyDescent="0.25">
      <c r="A68">
        <v>58</v>
      </c>
      <c r="B68" t="str">
        <f>IF('ScoreHelperLeg-A'!B68="","",'ScoreHelperLeg-A'!B68)</f>
        <v/>
      </c>
      <c r="C68" t="s">
        <v>0</v>
      </c>
      <c r="D68" t="str">
        <f t="shared" si="13"/>
        <v/>
      </c>
      <c r="E68" t="str">
        <f>IF(B68="","",IF(COUNTIF($D$11:D68,D68)&gt;1,"DUP",""))</f>
        <v/>
      </c>
      <c r="F68" t="str">
        <f t="shared" si="14"/>
        <v/>
      </c>
      <c r="G68" t="str">
        <f t="shared" si="15"/>
        <v/>
      </c>
      <c r="H68" t="str">
        <f t="shared" si="16"/>
        <v/>
      </c>
      <c r="I68" t="str">
        <f t="shared" si="17"/>
        <v/>
      </c>
      <c r="J68" t="str">
        <f t="shared" si="18"/>
        <v/>
      </c>
      <c r="K68" t="str">
        <f t="shared" si="19"/>
        <v/>
      </c>
      <c r="L68">
        <f t="shared" si="20"/>
        <v>0</v>
      </c>
      <c r="M68">
        <f t="shared" si="21"/>
        <v>0</v>
      </c>
      <c r="N68">
        <f t="shared" si="22"/>
        <v>0</v>
      </c>
      <c r="O68">
        <f t="shared" si="23"/>
        <v>0</v>
      </c>
      <c r="P68">
        <f t="shared" si="24"/>
        <v>0</v>
      </c>
      <c r="Q68">
        <f t="shared" si="25"/>
        <v>0</v>
      </c>
      <c r="R68">
        <f t="shared" si="26"/>
        <v>0</v>
      </c>
      <c r="S68">
        <f t="shared" si="27"/>
        <v>0</v>
      </c>
      <c r="T68">
        <f t="shared" si="28"/>
        <v>0</v>
      </c>
      <c r="U68" t="str">
        <f t="shared" si="29"/>
        <v/>
      </c>
      <c r="V68" t="str">
        <f t="shared" si="30"/>
        <v/>
      </c>
      <c r="W68" t="str">
        <f t="shared" si="31"/>
        <v/>
      </c>
      <c r="X68">
        <f t="shared" si="32"/>
        <v>0</v>
      </c>
      <c r="Y68">
        <f t="shared" si="33"/>
        <v>0</v>
      </c>
      <c r="Z68">
        <f t="shared" si="34"/>
        <v>0</v>
      </c>
      <c r="AA68">
        <f t="shared" si="35"/>
        <v>0</v>
      </c>
      <c r="AB68">
        <f t="shared" si="36"/>
        <v>0</v>
      </c>
      <c r="AC68" t="str">
        <f t="shared" si="37"/>
        <v/>
      </c>
      <c r="AD68" t="str">
        <f t="shared" si="38"/>
        <v/>
      </c>
      <c r="AE68" t="str">
        <f t="shared" si="39"/>
        <v/>
      </c>
      <c r="AF68" t="str">
        <f t="shared" si="40"/>
        <v/>
      </c>
    </row>
    <row r="69" spans="1:32" x14ac:dyDescent="0.25">
      <c r="A69">
        <v>59</v>
      </c>
      <c r="B69" t="str">
        <f>IF('ScoreHelperLeg-A'!B69="","",'ScoreHelperLeg-A'!B69)</f>
        <v/>
      </c>
      <c r="C69" t="s">
        <v>0</v>
      </c>
      <c r="D69" t="str">
        <f t="shared" si="13"/>
        <v/>
      </c>
      <c r="E69" t="str">
        <f>IF(B69="","",IF(COUNTIF($D$11:D69,D69)&gt;1,"DUP",""))</f>
        <v/>
      </c>
      <c r="F69" t="str">
        <f t="shared" si="14"/>
        <v/>
      </c>
      <c r="G69" t="str">
        <f t="shared" si="15"/>
        <v/>
      </c>
      <c r="H69" t="str">
        <f t="shared" si="16"/>
        <v/>
      </c>
      <c r="I69" t="str">
        <f t="shared" si="17"/>
        <v/>
      </c>
      <c r="J69" t="str">
        <f t="shared" si="18"/>
        <v/>
      </c>
      <c r="K69" t="str">
        <f t="shared" si="19"/>
        <v/>
      </c>
      <c r="L69">
        <f t="shared" si="20"/>
        <v>0</v>
      </c>
      <c r="M69">
        <f t="shared" si="21"/>
        <v>0</v>
      </c>
      <c r="N69">
        <f t="shared" si="22"/>
        <v>0</v>
      </c>
      <c r="O69">
        <f t="shared" si="23"/>
        <v>0</v>
      </c>
      <c r="P69">
        <f t="shared" si="24"/>
        <v>0</v>
      </c>
      <c r="Q69">
        <f t="shared" si="25"/>
        <v>0</v>
      </c>
      <c r="R69">
        <f t="shared" si="26"/>
        <v>0</v>
      </c>
      <c r="S69">
        <f t="shared" si="27"/>
        <v>0</v>
      </c>
      <c r="T69">
        <f t="shared" si="28"/>
        <v>0</v>
      </c>
      <c r="U69" t="str">
        <f t="shared" si="29"/>
        <v/>
      </c>
      <c r="V69" t="str">
        <f t="shared" si="30"/>
        <v/>
      </c>
      <c r="W69" t="str">
        <f t="shared" si="31"/>
        <v/>
      </c>
      <c r="X69">
        <f t="shared" si="32"/>
        <v>0</v>
      </c>
      <c r="Y69">
        <f t="shared" si="33"/>
        <v>0</v>
      </c>
      <c r="Z69">
        <f t="shared" si="34"/>
        <v>0</v>
      </c>
      <c r="AA69">
        <f t="shared" si="35"/>
        <v>0</v>
      </c>
      <c r="AB69">
        <f t="shared" si="36"/>
        <v>0</v>
      </c>
      <c r="AC69" t="str">
        <f t="shared" si="37"/>
        <v/>
      </c>
      <c r="AD69" t="str">
        <f t="shared" si="38"/>
        <v/>
      </c>
      <c r="AE69" t="str">
        <f t="shared" si="39"/>
        <v/>
      </c>
      <c r="AF69" t="str">
        <f t="shared" si="40"/>
        <v/>
      </c>
    </row>
    <row r="70" spans="1:32" x14ac:dyDescent="0.25">
      <c r="A70">
        <v>60</v>
      </c>
      <c r="B70" t="str">
        <f>IF('ScoreHelperLeg-A'!B70="","",'ScoreHelperLeg-A'!B70)</f>
        <v/>
      </c>
      <c r="C70" t="s">
        <v>0</v>
      </c>
      <c r="D70" t="str">
        <f t="shared" si="13"/>
        <v/>
      </c>
      <c r="E70" t="str">
        <f>IF(B70="","",IF(COUNTIF($D$11:D70,D70)&gt;1,"DUP",""))</f>
        <v/>
      </c>
      <c r="F70" t="str">
        <f t="shared" si="14"/>
        <v/>
      </c>
      <c r="G70" t="str">
        <f t="shared" si="15"/>
        <v/>
      </c>
      <c r="H70" t="str">
        <f t="shared" si="16"/>
        <v/>
      </c>
      <c r="I70" t="str">
        <f t="shared" si="17"/>
        <v/>
      </c>
      <c r="J70" t="str">
        <f t="shared" si="18"/>
        <v/>
      </c>
      <c r="K70" t="str">
        <f t="shared" si="19"/>
        <v/>
      </c>
      <c r="L70">
        <f t="shared" si="20"/>
        <v>0</v>
      </c>
      <c r="M70">
        <f t="shared" si="21"/>
        <v>0</v>
      </c>
      <c r="N70">
        <f t="shared" si="22"/>
        <v>0</v>
      </c>
      <c r="O70">
        <f t="shared" si="23"/>
        <v>0</v>
      </c>
      <c r="P70">
        <f t="shared" si="24"/>
        <v>0</v>
      </c>
      <c r="Q70">
        <f t="shared" si="25"/>
        <v>0</v>
      </c>
      <c r="R70">
        <f t="shared" si="26"/>
        <v>0</v>
      </c>
      <c r="S70">
        <f t="shared" si="27"/>
        <v>0</v>
      </c>
      <c r="T70">
        <f t="shared" si="28"/>
        <v>0</v>
      </c>
      <c r="U70" t="str">
        <f t="shared" si="29"/>
        <v/>
      </c>
      <c r="V70" t="str">
        <f t="shared" si="30"/>
        <v/>
      </c>
      <c r="W70" t="str">
        <f t="shared" si="31"/>
        <v/>
      </c>
      <c r="X70">
        <f t="shared" si="32"/>
        <v>0</v>
      </c>
      <c r="Y70">
        <f t="shared" si="33"/>
        <v>0</v>
      </c>
      <c r="Z70">
        <f t="shared" si="34"/>
        <v>0</v>
      </c>
      <c r="AA70">
        <f t="shared" si="35"/>
        <v>0</v>
      </c>
      <c r="AB70">
        <f t="shared" si="36"/>
        <v>0</v>
      </c>
      <c r="AC70" t="str">
        <f t="shared" si="37"/>
        <v/>
      </c>
      <c r="AD70" t="str">
        <f t="shared" si="38"/>
        <v/>
      </c>
      <c r="AE70" t="str">
        <f t="shared" si="39"/>
        <v/>
      </c>
      <c r="AF70" t="str">
        <f t="shared" si="40"/>
        <v/>
      </c>
    </row>
    <row r="71" spans="1:32" x14ac:dyDescent="0.25">
      <c r="A71">
        <v>61</v>
      </c>
      <c r="B71" t="str">
        <f>IF('ScoreHelperLeg-A'!B71="","",'ScoreHelperLeg-A'!B71)</f>
        <v/>
      </c>
      <c r="C71" t="s">
        <v>0</v>
      </c>
      <c r="D71" t="str">
        <f t="shared" si="13"/>
        <v/>
      </c>
      <c r="E71" t="str">
        <f>IF(B71="","",IF(COUNTIF($D$11:D71,D71)&gt;1,"DUP",""))</f>
        <v/>
      </c>
      <c r="F71" t="str">
        <f t="shared" si="14"/>
        <v/>
      </c>
      <c r="G71" t="str">
        <f t="shared" si="15"/>
        <v/>
      </c>
      <c r="H71" t="str">
        <f t="shared" si="16"/>
        <v/>
      </c>
      <c r="I71" t="str">
        <f t="shared" si="17"/>
        <v/>
      </c>
      <c r="J71" t="str">
        <f t="shared" si="18"/>
        <v/>
      </c>
      <c r="K71" t="str">
        <f t="shared" si="19"/>
        <v/>
      </c>
      <c r="L71">
        <f t="shared" si="20"/>
        <v>0</v>
      </c>
      <c r="M71">
        <f t="shared" si="21"/>
        <v>0</v>
      </c>
      <c r="N71">
        <f t="shared" si="22"/>
        <v>0</v>
      </c>
      <c r="O71">
        <f t="shared" si="23"/>
        <v>0</v>
      </c>
      <c r="P71">
        <f t="shared" si="24"/>
        <v>0</v>
      </c>
      <c r="Q71">
        <f t="shared" si="25"/>
        <v>0</v>
      </c>
      <c r="R71">
        <f t="shared" si="26"/>
        <v>0</v>
      </c>
      <c r="S71">
        <f t="shared" si="27"/>
        <v>0</v>
      </c>
      <c r="T71">
        <f t="shared" si="28"/>
        <v>0</v>
      </c>
      <c r="U71" t="str">
        <f t="shared" si="29"/>
        <v/>
      </c>
      <c r="V71" t="str">
        <f t="shared" si="30"/>
        <v/>
      </c>
      <c r="W71" t="str">
        <f t="shared" si="31"/>
        <v/>
      </c>
      <c r="X71">
        <f t="shared" si="32"/>
        <v>0</v>
      </c>
      <c r="Y71">
        <f t="shared" si="33"/>
        <v>0</v>
      </c>
      <c r="Z71">
        <f t="shared" si="34"/>
        <v>0</v>
      </c>
      <c r="AA71">
        <f t="shared" si="35"/>
        <v>0</v>
      </c>
      <c r="AB71">
        <f t="shared" si="36"/>
        <v>0</v>
      </c>
      <c r="AC71" t="str">
        <f t="shared" si="37"/>
        <v/>
      </c>
      <c r="AD71" t="str">
        <f t="shared" si="38"/>
        <v/>
      </c>
      <c r="AE71" t="str">
        <f t="shared" si="39"/>
        <v/>
      </c>
      <c r="AF71" t="str">
        <f t="shared" si="40"/>
        <v/>
      </c>
    </row>
    <row r="72" spans="1:32" x14ac:dyDescent="0.25">
      <c r="A72">
        <v>62</v>
      </c>
      <c r="B72" t="str">
        <f>IF('ScoreHelperLeg-A'!B72="","",'ScoreHelperLeg-A'!B72)</f>
        <v/>
      </c>
      <c r="C72" t="s">
        <v>0</v>
      </c>
      <c r="D72" t="str">
        <f t="shared" si="13"/>
        <v/>
      </c>
      <c r="E72" t="str">
        <f>IF(B72="","",IF(COUNTIF($D$11:D72,D72)&gt;1,"DUP",""))</f>
        <v/>
      </c>
      <c r="F72" t="str">
        <f t="shared" si="14"/>
        <v/>
      </c>
      <c r="G72" t="str">
        <f t="shared" si="15"/>
        <v/>
      </c>
      <c r="H72" t="str">
        <f t="shared" si="16"/>
        <v/>
      </c>
      <c r="I72" t="str">
        <f t="shared" si="17"/>
        <v/>
      </c>
      <c r="J72" t="str">
        <f t="shared" si="18"/>
        <v/>
      </c>
      <c r="K72" t="str">
        <f t="shared" si="19"/>
        <v/>
      </c>
      <c r="L72">
        <f t="shared" si="20"/>
        <v>0</v>
      </c>
      <c r="M72">
        <f t="shared" si="21"/>
        <v>0</v>
      </c>
      <c r="N72">
        <f t="shared" si="22"/>
        <v>0</v>
      </c>
      <c r="O72">
        <f t="shared" si="23"/>
        <v>0</v>
      </c>
      <c r="P72">
        <f t="shared" si="24"/>
        <v>0</v>
      </c>
      <c r="Q72">
        <f t="shared" si="25"/>
        <v>0</v>
      </c>
      <c r="R72">
        <f t="shared" si="26"/>
        <v>0</v>
      </c>
      <c r="S72">
        <f t="shared" si="27"/>
        <v>0</v>
      </c>
      <c r="T72">
        <f t="shared" si="28"/>
        <v>0</v>
      </c>
      <c r="U72" t="str">
        <f t="shared" si="29"/>
        <v/>
      </c>
      <c r="V72" t="str">
        <f t="shared" si="30"/>
        <v/>
      </c>
      <c r="W72" t="str">
        <f t="shared" si="31"/>
        <v/>
      </c>
      <c r="X72">
        <f t="shared" si="32"/>
        <v>0</v>
      </c>
      <c r="Y72">
        <f t="shared" si="33"/>
        <v>0</v>
      </c>
      <c r="Z72">
        <f t="shared" si="34"/>
        <v>0</v>
      </c>
      <c r="AA72">
        <f t="shared" si="35"/>
        <v>0</v>
      </c>
      <c r="AB72">
        <f t="shared" si="36"/>
        <v>0</v>
      </c>
      <c r="AC72" t="str">
        <f t="shared" si="37"/>
        <v/>
      </c>
      <c r="AD72" t="str">
        <f t="shared" si="38"/>
        <v/>
      </c>
      <c r="AE72" t="str">
        <f t="shared" si="39"/>
        <v/>
      </c>
      <c r="AF72" t="str">
        <f t="shared" si="40"/>
        <v/>
      </c>
    </row>
    <row r="73" spans="1:32" x14ac:dyDescent="0.25">
      <c r="A73">
        <v>63</v>
      </c>
      <c r="B73" t="str">
        <f>IF('ScoreHelperLeg-A'!B73="","",'ScoreHelperLeg-A'!B73)</f>
        <v/>
      </c>
      <c r="C73" t="s">
        <v>0</v>
      </c>
      <c r="D73" t="str">
        <f t="shared" si="13"/>
        <v/>
      </c>
      <c r="E73" t="str">
        <f>IF(B73="","",IF(COUNTIF($D$11:D73,D73)&gt;1,"DUP",""))</f>
        <v/>
      </c>
      <c r="F73" t="str">
        <f t="shared" si="14"/>
        <v/>
      </c>
      <c r="G73" t="str">
        <f t="shared" si="15"/>
        <v/>
      </c>
      <c r="H73" t="str">
        <f t="shared" si="16"/>
        <v/>
      </c>
      <c r="I73" t="str">
        <f t="shared" si="17"/>
        <v/>
      </c>
      <c r="J73" t="str">
        <f t="shared" si="18"/>
        <v/>
      </c>
      <c r="K73" t="str">
        <f t="shared" si="19"/>
        <v/>
      </c>
      <c r="L73">
        <f t="shared" si="20"/>
        <v>0</v>
      </c>
      <c r="M73">
        <f t="shared" si="21"/>
        <v>0</v>
      </c>
      <c r="N73">
        <f t="shared" si="22"/>
        <v>0</v>
      </c>
      <c r="O73">
        <f t="shared" si="23"/>
        <v>0</v>
      </c>
      <c r="P73">
        <f t="shared" si="24"/>
        <v>0</v>
      </c>
      <c r="Q73">
        <f t="shared" si="25"/>
        <v>0</v>
      </c>
      <c r="R73">
        <f t="shared" si="26"/>
        <v>0</v>
      </c>
      <c r="S73">
        <f t="shared" si="27"/>
        <v>0</v>
      </c>
      <c r="T73">
        <f t="shared" si="28"/>
        <v>0</v>
      </c>
      <c r="U73" t="str">
        <f t="shared" si="29"/>
        <v/>
      </c>
      <c r="V73" t="str">
        <f t="shared" si="30"/>
        <v/>
      </c>
      <c r="W73" t="str">
        <f t="shared" si="31"/>
        <v/>
      </c>
      <c r="X73">
        <f t="shared" si="32"/>
        <v>0</v>
      </c>
      <c r="Y73">
        <f t="shared" si="33"/>
        <v>0</v>
      </c>
      <c r="Z73">
        <f t="shared" si="34"/>
        <v>0</v>
      </c>
      <c r="AA73">
        <f t="shared" si="35"/>
        <v>0</v>
      </c>
      <c r="AB73">
        <f t="shared" si="36"/>
        <v>0</v>
      </c>
      <c r="AC73" t="str">
        <f t="shared" si="37"/>
        <v/>
      </c>
      <c r="AD73" t="str">
        <f t="shared" si="38"/>
        <v/>
      </c>
      <c r="AE73" t="str">
        <f t="shared" si="39"/>
        <v/>
      </c>
      <c r="AF73" t="str">
        <f t="shared" si="40"/>
        <v/>
      </c>
    </row>
    <row r="74" spans="1:32" x14ac:dyDescent="0.25">
      <c r="A74">
        <v>64</v>
      </c>
      <c r="B74" t="str">
        <f>IF('ScoreHelperLeg-A'!B74="","",'ScoreHelperLeg-A'!B74)</f>
        <v/>
      </c>
      <c r="C74" t="s">
        <v>0</v>
      </c>
      <c r="D74" t="str">
        <f t="shared" si="13"/>
        <v/>
      </c>
      <c r="E74" t="str">
        <f>IF(B74="","",IF(COUNTIF($D$11:D74,D74)&gt;1,"DUP",""))</f>
        <v/>
      </c>
      <c r="F74" t="str">
        <f t="shared" si="14"/>
        <v/>
      </c>
      <c r="G74" t="str">
        <f t="shared" si="15"/>
        <v/>
      </c>
      <c r="H74" t="str">
        <f t="shared" si="16"/>
        <v/>
      </c>
      <c r="I74" t="str">
        <f t="shared" si="17"/>
        <v/>
      </c>
      <c r="J74" t="str">
        <f t="shared" si="18"/>
        <v/>
      </c>
      <c r="K74" t="str">
        <f t="shared" si="19"/>
        <v/>
      </c>
      <c r="L74">
        <f t="shared" si="20"/>
        <v>0</v>
      </c>
      <c r="M74">
        <f t="shared" si="21"/>
        <v>0</v>
      </c>
      <c r="N74">
        <f t="shared" si="22"/>
        <v>0</v>
      </c>
      <c r="O74">
        <f t="shared" si="23"/>
        <v>0</v>
      </c>
      <c r="P74">
        <f t="shared" si="24"/>
        <v>0</v>
      </c>
      <c r="Q74">
        <f t="shared" si="25"/>
        <v>0</v>
      </c>
      <c r="R74">
        <f t="shared" si="26"/>
        <v>0</v>
      </c>
      <c r="S74">
        <f t="shared" si="27"/>
        <v>0</v>
      </c>
      <c r="T74">
        <f t="shared" si="28"/>
        <v>0</v>
      </c>
      <c r="U74" t="str">
        <f t="shared" si="29"/>
        <v/>
      </c>
      <c r="V74" t="str">
        <f t="shared" si="30"/>
        <v/>
      </c>
      <c r="W74" t="str">
        <f t="shared" si="31"/>
        <v/>
      </c>
      <c r="X74">
        <f t="shared" si="32"/>
        <v>0</v>
      </c>
      <c r="Y74">
        <f t="shared" si="33"/>
        <v>0</v>
      </c>
      <c r="Z74">
        <f t="shared" si="34"/>
        <v>0</v>
      </c>
      <c r="AA74">
        <f t="shared" si="35"/>
        <v>0</v>
      </c>
      <c r="AB74">
        <f t="shared" si="36"/>
        <v>0</v>
      </c>
      <c r="AC74" t="str">
        <f t="shared" si="37"/>
        <v/>
      </c>
      <c r="AD74" t="str">
        <f t="shared" si="38"/>
        <v/>
      </c>
      <c r="AE74" t="str">
        <f t="shared" si="39"/>
        <v/>
      </c>
      <c r="AF74" t="str">
        <f t="shared" si="40"/>
        <v/>
      </c>
    </row>
    <row r="75" spans="1:32" x14ac:dyDescent="0.25">
      <c r="A75">
        <v>65</v>
      </c>
      <c r="B75" t="str">
        <f>IF('ScoreHelperLeg-A'!B75="","",'ScoreHelperLeg-A'!B75)</f>
        <v/>
      </c>
      <c r="C75" t="s">
        <v>0</v>
      </c>
      <c r="D75" t="str">
        <f t="shared" si="13"/>
        <v/>
      </c>
      <c r="E75" t="str">
        <f>IF(B75="","",IF(COUNTIF($D$11:D75,D75)&gt;1,"DUP",""))</f>
        <v/>
      </c>
      <c r="F75" t="str">
        <f t="shared" si="14"/>
        <v/>
      </c>
      <c r="G75" t="str">
        <f t="shared" si="15"/>
        <v/>
      </c>
      <c r="H75" t="str">
        <f t="shared" si="16"/>
        <v/>
      </c>
      <c r="I75" t="str">
        <f t="shared" si="17"/>
        <v/>
      </c>
      <c r="J75" t="str">
        <f t="shared" si="18"/>
        <v/>
      </c>
      <c r="K75" t="str">
        <f t="shared" si="19"/>
        <v/>
      </c>
      <c r="L75">
        <f t="shared" si="20"/>
        <v>0</v>
      </c>
      <c r="M75">
        <f t="shared" si="21"/>
        <v>0</v>
      </c>
      <c r="N75">
        <f t="shared" si="22"/>
        <v>0</v>
      </c>
      <c r="O75">
        <f t="shared" si="23"/>
        <v>0</v>
      </c>
      <c r="P75">
        <f t="shared" si="24"/>
        <v>0</v>
      </c>
      <c r="Q75">
        <f t="shared" si="25"/>
        <v>0</v>
      </c>
      <c r="R75">
        <f t="shared" si="26"/>
        <v>0</v>
      </c>
      <c r="S75">
        <f t="shared" si="27"/>
        <v>0</v>
      </c>
      <c r="T75">
        <f t="shared" si="28"/>
        <v>0</v>
      </c>
      <c r="U75" t="str">
        <f t="shared" si="29"/>
        <v/>
      </c>
      <c r="V75" t="str">
        <f t="shared" si="30"/>
        <v/>
      </c>
      <c r="W75" t="str">
        <f t="shared" si="31"/>
        <v/>
      </c>
      <c r="X75">
        <f t="shared" si="32"/>
        <v>0</v>
      </c>
      <c r="Y75">
        <f t="shared" si="33"/>
        <v>0</v>
      </c>
      <c r="Z75">
        <f t="shared" si="34"/>
        <v>0</v>
      </c>
      <c r="AA75">
        <f t="shared" si="35"/>
        <v>0</v>
      </c>
      <c r="AB75">
        <f t="shared" si="36"/>
        <v>0</v>
      </c>
      <c r="AC75" t="str">
        <f t="shared" si="37"/>
        <v/>
      </c>
      <c r="AD75" t="str">
        <f t="shared" si="38"/>
        <v/>
      </c>
      <c r="AE75" t="str">
        <f t="shared" si="39"/>
        <v/>
      </c>
      <c r="AF75" t="str">
        <f t="shared" si="40"/>
        <v/>
      </c>
    </row>
    <row r="76" spans="1:32" x14ac:dyDescent="0.25">
      <c r="A76">
        <v>66</v>
      </c>
      <c r="B76" t="str">
        <f>IF('ScoreHelperLeg-A'!B76="","",'ScoreHelperLeg-A'!B76)</f>
        <v/>
      </c>
      <c r="C76" t="s">
        <v>0</v>
      </c>
      <c r="D76" t="str">
        <f t="shared" ref="D76:D106" si="41">IF(AND(C76="A",B76&lt;&gt;""),B76,"")</f>
        <v/>
      </c>
      <c r="E76" t="str">
        <f>IF(B76="","",IF(COUNTIF($D$11:D76,D76)&gt;1,"DUP",""))</f>
        <v/>
      </c>
      <c r="F76" t="str">
        <f t="shared" ref="F76:F106" si="42">IF(B76="","",IF(AND(D76&lt;&gt;"",E76=""),B76,""))</f>
        <v/>
      </c>
      <c r="G76" t="str">
        <f t="shared" ref="G76:G106" si="43">IF(B76="","",VLOOKUP(B76,$A$122:$P$416,12,FALSE))</f>
        <v/>
      </c>
      <c r="H76" t="str">
        <f t="shared" ref="H76:H106" si="44">IF(AND(B76&lt;&gt;"",F76=""),"X","")</f>
        <v/>
      </c>
      <c r="I76" t="str">
        <f t="shared" ref="I76:I106" si="45">_xlfn.IFNA(IF(B76="","",VLOOKUP($B76,$A$122:$P$416,13,FALSE)),"")</f>
        <v/>
      </c>
      <c r="J76" t="str">
        <f t="shared" ref="J76:J106" si="46">_xlfn.IFNA(IF(C76="","",VLOOKUP($B76,$A$122:$P$416,14,FALSE)),"")</f>
        <v/>
      </c>
      <c r="K76" t="str">
        <f t="shared" ref="K76:K106" si="47">_xlfn.IFNA(IF(D76="","",VLOOKUP($B76,$A$122:$P$416,15,FALSE)),"")</f>
        <v/>
      </c>
      <c r="L76">
        <f t="shared" ref="L76:L106" si="48">IF($G76="A",IF(OR(I76=0,I76=""),0,I76),0)</f>
        <v>0</v>
      </c>
      <c r="M76">
        <f t="shared" ref="M76:M106" si="49">IF($G76="A",IF(OR(J76=0,J76=""),0,J76),0)</f>
        <v>0</v>
      </c>
      <c r="N76">
        <f t="shared" ref="N76:N106" si="50">IF($G76="A",IF(OR(K76=0,K76=""),0,K76),0)</f>
        <v>0</v>
      </c>
      <c r="O76">
        <f t="shared" ref="O76:O106" si="51">IF(OR($H76="X",$G76="N"),0,IF($G76="E",I76,0))</f>
        <v>0</v>
      </c>
      <c r="P76">
        <f t="shared" ref="P76:P106" si="52">IF(OR($H76="X",$G76="N"),0,IF($G76="E",J76,0))</f>
        <v>0</v>
      </c>
      <c r="Q76">
        <f t="shared" ref="Q76:Q106" si="53">IF(OR($H76="X",$G76="N"),0,IF($G76="E",K76,0))</f>
        <v>0</v>
      </c>
      <c r="R76">
        <f t="shared" ref="R76:R106" si="54">IF($B76="",0,IF($G76="N",R75,IF($G76="A",0,IF($G76="E",R75+O76,"error"))))</f>
        <v>0</v>
      </c>
      <c r="S76">
        <f t="shared" ref="S76:S106" si="55">IF($B76="",0,IF($G76="N",S75,IF($G76="A",0,IF($G76="E",S75+P76,"error"))))</f>
        <v>0</v>
      </c>
      <c r="T76">
        <f t="shared" ref="T76:T106" si="56">IF($B76="",0,IF($G76="N",T75,IF($G76="A",0,IF($G76="E",T75+Q76,"error"))))</f>
        <v>0</v>
      </c>
      <c r="U76" t="str">
        <f t="shared" ref="U76:U106" si="57">IF($G76="A",L76-R75,"")</f>
        <v/>
      </c>
      <c r="V76" t="str">
        <f t="shared" ref="V76:V106" si="58">IF($G76="A",M76-S75,"")</f>
        <v/>
      </c>
      <c r="W76" t="str">
        <f t="shared" ref="W76:W106" si="59">IF($G76="A",N76-T75,"")</f>
        <v/>
      </c>
      <c r="X76">
        <f t="shared" ref="X76:X106" si="60">IF(AND(G76="E",H76&lt;&gt;"X"),SUM(O76:Q76),0)</f>
        <v>0</v>
      </c>
      <c r="Y76">
        <f t="shared" ref="Y76:Y106" si="61">IF(AND(G76="A",H76&lt;&gt;"X",AC76&lt;&gt;"L"),VLOOKUP(B76,$A$122:$P$416,11,FALSE),0)</f>
        <v>0</v>
      </c>
      <c r="Z76">
        <f t="shared" ref="Z76:Z106" si="62">IF(COUNTIF($A$413:$A$416,F76)=1,1,0)</f>
        <v>0</v>
      </c>
      <c r="AA76">
        <f t="shared" ref="AA76:AA106" si="63">IF(COUNTIF($A$410:$A$412,F76)=1,1,0)</f>
        <v>0</v>
      </c>
      <c r="AB76">
        <f t="shared" ref="AB76:AB106" si="64">SUM(X76:Y76,(Z76*10000))</f>
        <v>0</v>
      </c>
      <c r="AC76" t="str">
        <f t="shared" ref="AC76:AC106" si="65">IF(COUNTIF(AD76:AF76,"L")&gt;0,"L","")</f>
        <v/>
      </c>
      <c r="AD76" t="str">
        <f t="shared" ref="AD76:AD106" si="66">IF(OR(U76="",U76=0),"",IF(U76&gt;0,"L",""))</f>
        <v/>
      </c>
      <c r="AE76" t="str">
        <f t="shared" ref="AE76:AE106" si="67">IF(OR(V76="",V76=0),"",IF(V76&gt;0,"L",""))</f>
        <v/>
      </c>
      <c r="AF76" t="str">
        <f t="shared" ref="AF76:AF106" si="68">IF(OR(W76="",W76=0),"",IF(W76&gt;0,"L",""))</f>
        <v/>
      </c>
    </row>
    <row r="77" spans="1:32" x14ac:dyDescent="0.25">
      <c r="A77">
        <v>67</v>
      </c>
      <c r="B77" t="str">
        <f>IF('ScoreHelperLeg-A'!B77="","",'ScoreHelperLeg-A'!B77)</f>
        <v/>
      </c>
      <c r="C77" t="s">
        <v>0</v>
      </c>
      <c r="D77" t="str">
        <f t="shared" si="41"/>
        <v/>
      </c>
      <c r="E77" t="str">
        <f>IF(B77="","",IF(COUNTIF($D$11:D77,D77)&gt;1,"DUP",""))</f>
        <v/>
      </c>
      <c r="F77" t="str">
        <f t="shared" si="42"/>
        <v/>
      </c>
      <c r="G77" t="str">
        <f t="shared" si="43"/>
        <v/>
      </c>
      <c r="H77" t="str">
        <f t="shared" si="44"/>
        <v/>
      </c>
      <c r="I77" t="str">
        <f t="shared" si="45"/>
        <v/>
      </c>
      <c r="J77" t="str">
        <f t="shared" si="46"/>
        <v/>
      </c>
      <c r="K77" t="str">
        <f t="shared" si="47"/>
        <v/>
      </c>
      <c r="L77">
        <f t="shared" si="48"/>
        <v>0</v>
      </c>
      <c r="M77">
        <f t="shared" si="49"/>
        <v>0</v>
      </c>
      <c r="N77">
        <f t="shared" si="50"/>
        <v>0</v>
      </c>
      <c r="O77">
        <f t="shared" si="51"/>
        <v>0</v>
      </c>
      <c r="P77">
        <f t="shared" si="52"/>
        <v>0</v>
      </c>
      <c r="Q77">
        <f t="shared" si="53"/>
        <v>0</v>
      </c>
      <c r="R77">
        <f t="shared" si="54"/>
        <v>0</v>
      </c>
      <c r="S77">
        <f t="shared" si="55"/>
        <v>0</v>
      </c>
      <c r="T77">
        <f t="shared" si="56"/>
        <v>0</v>
      </c>
      <c r="U77" t="str">
        <f t="shared" si="57"/>
        <v/>
      </c>
      <c r="V77" t="str">
        <f t="shared" si="58"/>
        <v/>
      </c>
      <c r="W77" t="str">
        <f t="shared" si="59"/>
        <v/>
      </c>
      <c r="X77">
        <f t="shared" si="60"/>
        <v>0</v>
      </c>
      <c r="Y77">
        <f t="shared" si="61"/>
        <v>0</v>
      </c>
      <c r="Z77">
        <f t="shared" si="62"/>
        <v>0</v>
      </c>
      <c r="AA77">
        <f t="shared" si="63"/>
        <v>0</v>
      </c>
      <c r="AB77">
        <f t="shared" si="64"/>
        <v>0</v>
      </c>
      <c r="AC77" t="str">
        <f t="shared" si="65"/>
        <v/>
      </c>
      <c r="AD77" t="str">
        <f t="shared" si="66"/>
        <v/>
      </c>
      <c r="AE77" t="str">
        <f t="shared" si="67"/>
        <v/>
      </c>
      <c r="AF77" t="str">
        <f t="shared" si="68"/>
        <v/>
      </c>
    </row>
    <row r="78" spans="1:32" x14ac:dyDescent="0.25">
      <c r="A78">
        <v>68</v>
      </c>
      <c r="B78" t="str">
        <f>IF('ScoreHelperLeg-A'!B78="","",'ScoreHelperLeg-A'!B78)</f>
        <v/>
      </c>
      <c r="C78" t="s">
        <v>0</v>
      </c>
      <c r="D78" t="str">
        <f t="shared" si="41"/>
        <v/>
      </c>
      <c r="E78" t="str">
        <f>IF(B78="","",IF(COUNTIF($D$11:D78,D78)&gt;1,"DUP",""))</f>
        <v/>
      </c>
      <c r="F78" t="str">
        <f t="shared" si="42"/>
        <v/>
      </c>
      <c r="G78" t="str">
        <f t="shared" si="43"/>
        <v/>
      </c>
      <c r="H78" t="str">
        <f t="shared" si="44"/>
        <v/>
      </c>
      <c r="I78" t="str">
        <f t="shared" si="45"/>
        <v/>
      </c>
      <c r="J78" t="str">
        <f t="shared" si="46"/>
        <v/>
      </c>
      <c r="K78" t="str">
        <f t="shared" si="47"/>
        <v/>
      </c>
      <c r="L78">
        <f t="shared" si="48"/>
        <v>0</v>
      </c>
      <c r="M78">
        <f t="shared" si="49"/>
        <v>0</v>
      </c>
      <c r="N78">
        <f t="shared" si="50"/>
        <v>0</v>
      </c>
      <c r="O78">
        <f t="shared" si="51"/>
        <v>0</v>
      </c>
      <c r="P78">
        <f t="shared" si="52"/>
        <v>0</v>
      </c>
      <c r="Q78">
        <f t="shared" si="53"/>
        <v>0</v>
      </c>
      <c r="R78">
        <f t="shared" si="54"/>
        <v>0</v>
      </c>
      <c r="S78">
        <f t="shared" si="55"/>
        <v>0</v>
      </c>
      <c r="T78">
        <f t="shared" si="56"/>
        <v>0</v>
      </c>
      <c r="U78" t="str">
        <f t="shared" si="57"/>
        <v/>
      </c>
      <c r="V78" t="str">
        <f t="shared" si="58"/>
        <v/>
      </c>
      <c r="W78" t="str">
        <f t="shared" si="59"/>
        <v/>
      </c>
      <c r="X78">
        <f t="shared" si="60"/>
        <v>0</v>
      </c>
      <c r="Y78">
        <f t="shared" si="61"/>
        <v>0</v>
      </c>
      <c r="Z78">
        <f t="shared" si="62"/>
        <v>0</v>
      </c>
      <c r="AA78">
        <f t="shared" si="63"/>
        <v>0</v>
      </c>
      <c r="AB78">
        <f t="shared" si="64"/>
        <v>0</v>
      </c>
      <c r="AC78" t="str">
        <f t="shared" si="65"/>
        <v/>
      </c>
      <c r="AD78" t="str">
        <f t="shared" si="66"/>
        <v/>
      </c>
      <c r="AE78" t="str">
        <f t="shared" si="67"/>
        <v/>
      </c>
      <c r="AF78" t="str">
        <f t="shared" si="68"/>
        <v/>
      </c>
    </row>
    <row r="79" spans="1:32" x14ac:dyDescent="0.25">
      <c r="A79">
        <v>69</v>
      </c>
      <c r="B79" t="str">
        <f>IF('ScoreHelperLeg-A'!B79="","",'ScoreHelperLeg-A'!B79)</f>
        <v/>
      </c>
      <c r="C79" t="s">
        <v>0</v>
      </c>
      <c r="D79" t="str">
        <f t="shared" si="41"/>
        <v/>
      </c>
      <c r="E79" t="str">
        <f>IF(B79="","",IF(COUNTIF($D$11:D79,D79)&gt;1,"DUP",""))</f>
        <v/>
      </c>
      <c r="F79" t="str">
        <f t="shared" si="42"/>
        <v/>
      </c>
      <c r="G79" t="str">
        <f t="shared" si="43"/>
        <v/>
      </c>
      <c r="H79" t="str">
        <f t="shared" si="44"/>
        <v/>
      </c>
      <c r="I79" t="str">
        <f t="shared" si="45"/>
        <v/>
      </c>
      <c r="J79" t="str">
        <f t="shared" si="46"/>
        <v/>
      </c>
      <c r="K79" t="str">
        <f t="shared" si="47"/>
        <v/>
      </c>
      <c r="L79">
        <f t="shared" si="48"/>
        <v>0</v>
      </c>
      <c r="M79">
        <f t="shared" si="49"/>
        <v>0</v>
      </c>
      <c r="N79">
        <f t="shared" si="50"/>
        <v>0</v>
      </c>
      <c r="O79">
        <f t="shared" si="51"/>
        <v>0</v>
      </c>
      <c r="P79">
        <f t="shared" si="52"/>
        <v>0</v>
      </c>
      <c r="Q79">
        <f t="shared" si="53"/>
        <v>0</v>
      </c>
      <c r="R79">
        <f t="shared" si="54"/>
        <v>0</v>
      </c>
      <c r="S79">
        <f t="shared" si="55"/>
        <v>0</v>
      </c>
      <c r="T79">
        <f t="shared" si="56"/>
        <v>0</v>
      </c>
      <c r="U79" t="str">
        <f t="shared" si="57"/>
        <v/>
      </c>
      <c r="V79" t="str">
        <f t="shared" si="58"/>
        <v/>
      </c>
      <c r="W79" t="str">
        <f t="shared" si="59"/>
        <v/>
      </c>
      <c r="X79">
        <f t="shared" si="60"/>
        <v>0</v>
      </c>
      <c r="Y79">
        <f t="shared" si="61"/>
        <v>0</v>
      </c>
      <c r="Z79">
        <f t="shared" si="62"/>
        <v>0</v>
      </c>
      <c r="AA79">
        <f t="shared" si="63"/>
        <v>0</v>
      </c>
      <c r="AB79">
        <f t="shared" si="64"/>
        <v>0</v>
      </c>
      <c r="AC79" t="str">
        <f t="shared" si="65"/>
        <v/>
      </c>
      <c r="AD79" t="str">
        <f t="shared" si="66"/>
        <v/>
      </c>
      <c r="AE79" t="str">
        <f t="shared" si="67"/>
        <v/>
      </c>
      <c r="AF79" t="str">
        <f t="shared" si="68"/>
        <v/>
      </c>
    </row>
    <row r="80" spans="1:32" x14ac:dyDescent="0.25">
      <c r="A80">
        <v>70</v>
      </c>
      <c r="B80" t="str">
        <f>IF('ScoreHelperLeg-A'!B80="","",'ScoreHelperLeg-A'!B80)</f>
        <v/>
      </c>
      <c r="C80" t="s">
        <v>0</v>
      </c>
      <c r="D80" t="str">
        <f t="shared" si="41"/>
        <v/>
      </c>
      <c r="E80" t="str">
        <f>IF(B80="","",IF(COUNTIF($D$11:D80,D80)&gt;1,"DUP",""))</f>
        <v/>
      </c>
      <c r="F80" t="str">
        <f t="shared" si="42"/>
        <v/>
      </c>
      <c r="G80" t="str">
        <f t="shared" si="43"/>
        <v/>
      </c>
      <c r="H80" t="str">
        <f t="shared" si="44"/>
        <v/>
      </c>
      <c r="I80" t="str">
        <f t="shared" si="45"/>
        <v/>
      </c>
      <c r="J80" t="str">
        <f t="shared" si="46"/>
        <v/>
      </c>
      <c r="K80" t="str">
        <f t="shared" si="47"/>
        <v/>
      </c>
      <c r="L80">
        <f t="shared" si="48"/>
        <v>0</v>
      </c>
      <c r="M80">
        <f t="shared" si="49"/>
        <v>0</v>
      </c>
      <c r="N80">
        <f t="shared" si="50"/>
        <v>0</v>
      </c>
      <c r="O80">
        <f t="shared" si="51"/>
        <v>0</v>
      </c>
      <c r="P80">
        <f t="shared" si="52"/>
        <v>0</v>
      </c>
      <c r="Q80">
        <f t="shared" si="53"/>
        <v>0</v>
      </c>
      <c r="R80">
        <f t="shared" si="54"/>
        <v>0</v>
      </c>
      <c r="S80">
        <f t="shared" si="55"/>
        <v>0</v>
      </c>
      <c r="T80">
        <f t="shared" si="56"/>
        <v>0</v>
      </c>
      <c r="U80" t="str">
        <f t="shared" si="57"/>
        <v/>
      </c>
      <c r="V80" t="str">
        <f t="shared" si="58"/>
        <v/>
      </c>
      <c r="W80" t="str">
        <f t="shared" si="59"/>
        <v/>
      </c>
      <c r="X80">
        <f t="shared" si="60"/>
        <v>0</v>
      </c>
      <c r="Y80">
        <f t="shared" si="61"/>
        <v>0</v>
      </c>
      <c r="Z80">
        <f t="shared" si="62"/>
        <v>0</v>
      </c>
      <c r="AA80">
        <f t="shared" si="63"/>
        <v>0</v>
      </c>
      <c r="AB80">
        <f t="shared" si="64"/>
        <v>0</v>
      </c>
      <c r="AC80" t="str">
        <f t="shared" si="65"/>
        <v/>
      </c>
      <c r="AD80" t="str">
        <f t="shared" si="66"/>
        <v/>
      </c>
      <c r="AE80" t="str">
        <f t="shared" si="67"/>
        <v/>
      </c>
      <c r="AF80" t="str">
        <f t="shared" si="68"/>
        <v/>
      </c>
    </row>
    <row r="81" spans="1:32" x14ac:dyDescent="0.25">
      <c r="A81">
        <v>71</v>
      </c>
      <c r="B81" t="str">
        <f>IF('ScoreHelperLeg-A'!B81="","",'ScoreHelperLeg-A'!B81)</f>
        <v/>
      </c>
      <c r="C81" t="s">
        <v>0</v>
      </c>
      <c r="D81" t="str">
        <f t="shared" si="41"/>
        <v/>
      </c>
      <c r="E81" t="str">
        <f>IF(B81="","",IF(COUNTIF($D$11:D81,D81)&gt;1,"DUP",""))</f>
        <v/>
      </c>
      <c r="F81" t="str">
        <f t="shared" si="42"/>
        <v/>
      </c>
      <c r="G81" t="str">
        <f t="shared" si="43"/>
        <v/>
      </c>
      <c r="H81" t="str">
        <f t="shared" si="44"/>
        <v/>
      </c>
      <c r="I81" t="str">
        <f t="shared" si="45"/>
        <v/>
      </c>
      <c r="J81" t="str">
        <f t="shared" si="46"/>
        <v/>
      </c>
      <c r="K81" t="str">
        <f t="shared" si="47"/>
        <v/>
      </c>
      <c r="L81">
        <f t="shared" si="48"/>
        <v>0</v>
      </c>
      <c r="M81">
        <f t="shared" si="49"/>
        <v>0</v>
      </c>
      <c r="N81">
        <f t="shared" si="50"/>
        <v>0</v>
      </c>
      <c r="O81">
        <f t="shared" si="51"/>
        <v>0</v>
      </c>
      <c r="P81">
        <f t="shared" si="52"/>
        <v>0</v>
      </c>
      <c r="Q81">
        <f t="shared" si="53"/>
        <v>0</v>
      </c>
      <c r="R81">
        <f t="shared" si="54"/>
        <v>0</v>
      </c>
      <c r="S81">
        <f t="shared" si="55"/>
        <v>0</v>
      </c>
      <c r="T81">
        <f t="shared" si="56"/>
        <v>0</v>
      </c>
      <c r="U81" t="str">
        <f t="shared" si="57"/>
        <v/>
      </c>
      <c r="V81" t="str">
        <f t="shared" si="58"/>
        <v/>
      </c>
      <c r="W81" t="str">
        <f t="shared" si="59"/>
        <v/>
      </c>
      <c r="X81">
        <f t="shared" si="60"/>
        <v>0</v>
      </c>
      <c r="Y81">
        <f t="shared" si="61"/>
        <v>0</v>
      </c>
      <c r="Z81">
        <f t="shared" si="62"/>
        <v>0</v>
      </c>
      <c r="AA81">
        <f t="shared" si="63"/>
        <v>0</v>
      </c>
      <c r="AB81">
        <f t="shared" si="64"/>
        <v>0</v>
      </c>
      <c r="AC81" t="str">
        <f t="shared" si="65"/>
        <v/>
      </c>
      <c r="AD81" t="str">
        <f t="shared" si="66"/>
        <v/>
      </c>
      <c r="AE81" t="str">
        <f t="shared" si="67"/>
        <v/>
      </c>
      <c r="AF81" t="str">
        <f t="shared" si="68"/>
        <v/>
      </c>
    </row>
    <row r="82" spans="1:32" x14ac:dyDescent="0.25">
      <c r="A82">
        <v>72</v>
      </c>
      <c r="B82" t="str">
        <f>IF('ScoreHelperLeg-A'!B82="","",'ScoreHelperLeg-A'!B82)</f>
        <v/>
      </c>
      <c r="C82" t="s">
        <v>0</v>
      </c>
      <c r="D82" t="str">
        <f t="shared" si="41"/>
        <v/>
      </c>
      <c r="E82" t="str">
        <f>IF(B82="","",IF(COUNTIF($D$11:D82,D82)&gt;1,"DUP",""))</f>
        <v/>
      </c>
      <c r="F82" t="str">
        <f t="shared" si="42"/>
        <v/>
      </c>
      <c r="G82" t="str">
        <f t="shared" si="43"/>
        <v/>
      </c>
      <c r="H82" t="str">
        <f t="shared" si="44"/>
        <v/>
      </c>
      <c r="I82" t="str">
        <f t="shared" si="45"/>
        <v/>
      </c>
      <c r="J82" t="str">
        <f t="shared" si="46"/>
        <v/>
      </c>
      <c r="K82" t="str">
        <f t="shared" si="47"/>
        <v/>
      </c>
      <c r="L82">
        <f t="shared" si="48"/>
        <v>0</v>
      </c>
      <c r="M82">
        <f t="shared" si="49"/>
        <v>0</v>
      </c>
      <c r="N82">
        <f t="shared" si="50"/>
        <v>0</v>
      </c>
      <c r="O82">
        <f t="shared" si="51"/>
        <v>0</v>
      </c>
      <c r="P82">
        <f t="shared" si="52"/>
        <v>0</v>
      </c>
      <c r="Q82">
        <f t="shared" si="53"/>
        <v>0</v>
      </c>
      <c r="R82">
        <f t="shared" si="54"/>
        <v>0</v>
      </c>
      <c r="S82">
        <f t="shared" si="55"/>
        <v>0</v>
      </c>
      <c r="T82">
        <f t="shared" si="56"/>
        <v>0</v>
      </c>
      <c r="U82" t="str">
        <f t="shared" si="57"/>
        <v/>
      </c>
      <c r="V82" t="str">
        <f t="shared" si="58"/>
        <v/>
      </c>
      <c r="W82" t="str">
        <f t="shared" si="59"/>
        <v/>
      </c>
      <c r="X82">
        <f t="shared" si="60"/>
        <v>0</v>
      </c>
      <c r="Y82">
        <f t="shared" si="61"/>
        <v>0</v>
      </c>
      <c r="Z82">
        <f t="shared" si="62"/>
        <v>0</v>
      </c>
      <c r="AA82">
        <f t="shared" si="63"/>
        <v>0</v>
      </c>
      <c r="AB82">
        <f t="shared" si="64"/>
        <v>0</v>
      </c>
      <c r="AC82" t="str">
        <f t="shared" si="65"/>
        <v/>
      </c>
      <c r="AD82" t="str">
        <f t="shared" si="66"/>
        <v/>
      </c>
      <c r="AE82" t="str">
        <f t="shared" si="67"/>
        <v/>
      </c>
      <c r="AF82" t="str">
        <f t="shared" si="68"/>
        <v/>
      </c>
    </row>
    <row r="83" spans="1:32" x14ac:dyDescent="0.25">
      <c r="A83">
        <v>73</v>
      </c>
      <c r="B83" t="str">
        <f>IF('ScoreHelperLeg-A'!B83="","",'ScoreHelperLeg-A'!B83)</f>
        <v/>
      </c>
      <c r="C83" t="s">
        <v>0</v>
      </c>
      <c r="D83" t="str">
        <f t="shared" si="41"/>
        <v/>
      </c>
      <c r="E83" t="str">
        <f>IF(B83="","",IF(COUNTIF($D$11:D83,D83)&gt;1,"DUP",""))</f>
        <v/>
      </c>
      <c r="F83" t="str">
        <f t="shared" si="42"/>
        <v/>
      </c>
      <c r="G83" t="str">
        <f t="shared" si="43"/>
        <v/>
      </c>
      <c r="H83" t="str">
        <f t="shared" si="44"/>
        <v/>
      </c>
      <c r="I83" t="str">
        <f t="shared" si="45"/>
        <v/>
      </c>
      <c r="J83" t="str">
        <f t="shared" si="46"/>
        <v/>
      </c>
      <c r="K83" t="str">
        <f t="shared" si="47"/>
        <v/>
      </c>
      <c r="L83">
        <f t="shared" si="48"/>
        <v>0</v>
      </c>
      <c r="M83">
        <f t="shared" si="49"/>
        <v>0</v>
      </c>
      <c r="N83">
        <f t="shared" si="50"/>
        <v>0</v>
      </c>
      <c r="O83">
        <f t="shared" si="51"/>
        <v>0</v>
      </c>
      <c r="P83">
        <f t="shared" si="52"/>
        <v>0</v>
      </c>
      <c r="Q83">
        <f t="shared" si="53"/>
        <v>0</v>
      </c>
      <c r="R83">
        <f t="shared" si="54"/>
        <v>0</v>
      </c>
      <c r="S83">
        <f t="shared" si="55"/>
        <v>0</v>
      </c>
      <c r="T83">
        <f t="shared" si="56"/>
        <v>0</v>
      </c>
      <c r="U83" t="str">
        <f t="shared" si="57"/>
        <v/>
      </c>
      <c r="V83" t="str">
        <f t="shared" si="58"/>
        <v/>
      </c>
      <c r="W83" t="str">
        <f t="shared" si="59"/>
        <v/>
      </c>
      <c r="X83">
        <f t="shared" si="60"/>
        <v>0</v>
      </c>
      <c r="Y83">
        <f t="shared" si="61"/>
        <v>0</v>
      </c>
      <c r="Z83">
        <f t="shared" si="62"/>
        <v>0</v>
      </c>
      <c r="AA83">
        <f t="shared" si="63"/>
        <v>0</v>
      </c>
      <c r="AB83">
        <f t="shared" si="64"/>
        <v>0</v>
      </c>
      <c r="AC83" t="str">
        <f t="shared" si="65"/>
        <v/>
      </c>
      <c r="AD83" t="str">
        <f t="shared" si="66"/>
        <v/>
      </c>
      <c r="AE83" t="str">
        <f t="shared" si="67"/>
        <v/>
      </c>
      <c r="AF83" t="str">
        <f t="shared" si="68"/>
        <v/>
      </c>
    </row>
    <row r="84" spans="1:32" x14ac:dyDescent="0.25">
      <c r="A84">
        <v>74</v>
      </c>
      <c r="B84" t="str">
        <f>IF('ScoreHelperLeg-A'!B84="","",'ScoreHelperLeg-A'!B84)</f>
        <v/>
      </c>
      <c r="C84" t="s">
        <v>0</v>
      </c>
      <c r="D84" t="str">
        <f t="shared" si="41"/>
        <v/>
      </c>
      <c r="E84" t="str">
        <f>IF(B84="","",IF(COUNTIF($D$11:D84,D84)&gt;1,"DUP",""))</f>
        <v/>
      </c>
      <c r="F84" t="str">
        <f t="shared" si="42"/>
        <v/>
      </c>
      <c r="G84" t="str">
        <f t="shared" si="43"/>
        <v/>
      </c>
      <c r="H84" t="str">
        <f t="shared" si="44"/>
        <v/>
      </c>
      <c r="I84" t="str">
        <f t="shared" si="45"/>
        <v/>
      </c>
      <c r="J84" t="str">
        <f t="shared" si="46"/>
        <v/>
      </c>
      <c r="K84" t="str">
        <f t="shared" si="47"/>
        <v/>
      </c>
      <c r="L84">
        <f t="shared" si="48"/>
        <v>0</v>
      </c>
      <c r="M84">
        <f t="shared" si="49"/>
        <v>0</v>
      </c>
      <c r="N84">
        <f t="shared" si="50"/>
        <v>0</v>
      </c>
      <c r="O84">
        <f t="shared" si="51"/>
        <v>0</v>
      </c>
      <c r="P84">
        <f t="shared" si="52"/>
        <v>0</v>
      </c>
      <c r="Q84">
        <f t="shared" si="53"/>
        <v>0</v>
      </c>
      <c r="R84">
        <f t="shared" si="54"/>
        <v>0</v>
      </c>
      <c r="S84">
        <f t="shared" si="55"/>
        <v>0</v>
      </c>
      <c r="T84">
        <f t="shared" si="56"/>
        <v>0</v>
      </c>
      <c r="U84" t="str">
        <f t="shared" si="57"/>
        <v/>
      </c>
      <c r="V84" t="str">
        <f t="shared" si="58"/>
        <v/>
      </c>
      <c r="W84" t="str">
        <f t="shared" si="59"/>
        <v/>
      </c>
      <c r="X84">
        <f t="shared" si="60"/>
        <v>0</v>
      </c>
      <c r="Y84">
        <f t="shared" si="61"/>
        <v>0</v>
      </c>
      <c r="Z84">
        <f t="shared" si="62"/>
        <v>0</v>
      </c>
      <c r="AA84">
        <f t="shared" si="63"/>
        <v>0</v>
      </c>
      <c r="AB84">
        <f t="shared" si="64"/>
        <v>0</v>
      </c>
      <c r="AC84" t="str">
        <f t="shared" si="65"/>
        <v/>
      </c>
      <c r="AD84" t="str">
        <f t="shared" si="66"/>
        <v/>
      </c>
      <c r="AE84" t="str">
        <f t="shared" si="67"/>
        <v/>
      </c>
      <c r="AF84" t="str">
        <f t="shared" si="68"/>
        <v/>
      </c>
    </row>
    <row r="85" spans="1:32" x14ac:dyDescent="0.25">
      <c r="A85">
        <v>75</v>
      </c>
      <c r="B85" t="str">
        <f>IF('ScoreHelperLeg-A'!B85="","",'ScoreHelperLeg-A'!B85)</f>
        <v/>
      </c>
      <c r="C85" t="s">
        <v>0</v>
      </c>
      <c r="D85" t="str">
        <f t="shared" si="41"/>
        <v/>
      </c>
      <c r="E85" t="str">
        <f>IF(B85="","",IF(COUNTIF($D$11:D85,D85)&gt;1,"DUP",""))</f>
        <v/>
      </c>
      <c r="F85" t="str">
        <f t="shared" si="42"/>
        <v/>
      </c>
      <c r="G85" t="str">
        <f t="shared" si="43"/>
        <v/>
      </c>
      <c r="H85" t="str">
        <f t="shared" si="44"/>
        <v/>
      </c>
      <c r="I85" t="str">
        <f t="shared" si="45"/>
        <v/>
      </c>
      <c r="J85" t="str">
        <f t="shared" si="46"/>
        <v/>
      </c>
      <c r="K85" t="str">
        <f t="shared" si="47"/>
        <v/>
      </c>
      <c r="L85">
        <f t="shared" si="48"/>
        <v>0</v>
      </c>
      <c r="M85">
        <f t="shared" si="49"/>
        <v>0</v>
      </c>
      <c r="N85">
        <f t="shared" si="50"/>
        <v>0</v>
      </c>
      <c r="O85">
        <f t="shared" si="51"/>
        <v>0</v>
      </c>
      <c r="P85">
        <f t="shared" si="52"/>
        <v>0</v>
      </c>
      <c r="Q85">
        <f t="shared" si="53"/>
        <v>0</v>
      </c>
      <c r="R85">
        <f t="shared" si="54"/>
        <v>0</v>
      </c>
      <c r="S85">
        <f t="shared" si="55"/>
        <v>0</v>
      </c>
      <c r="T85">
        <f t="shared" si="56"/>
        <v>0</v>
      </c>
      <c r="U85" t="str">
        <f t="shared" si="57"/>
        <v/>
      </c>
      <c r="V85" t="str">
        <f t="shared" si="58"/>
        <v/>
      </c>
      <c r="W85" t="str">
        <f t="shared" si="59"/>
        <v/>
      </c>
      <c r="X85">
        <f t="shared" si="60"/>
        <v>0</v>
      </c>
      <c r="Y85">
        <f t="shared" si="61"/>
        <v>0</v>
      </c>
      <c r="Z85">
        <f t="shared" si="62"/>
        <v>0</v>
      </c>
      <c r="AA85">
        <f t="shared" si="63"/>
        <v>0</v>
      </c>
      <c r="AB85">
        <f t="shared" si="64"/>
        <v>0</v>
      </c>
      <c r="AC85" t="str">
        <f t="shared" si="65"/>
        <v/>
      </c>
      <c r="AD85" t="str">
        <f t="shared" si="66"/>
        <v/>
      </c>
      <c r="AE85" t="str">
        <f t="shared" si="67"/>
        <v/>
      </c>
      <c r="AF85" t="str">
        <f t="shared" si="68"/>
        <v/>
      </c>
    </row>
    <row r="86" spans="1:32" x14ac:dyDescent="0.25">
      <c r="A86">
        <v>76</v>
      </c>
      <c r="B86" t="str">
        <f>IF('ScoreHelperLeg-A'!B86="","",'ScoreHelperLeg-A'!B86)</f>
        <v/>
      </c>
      <c r="C86" t="s">
        <v>0</v>
      </c>
      <c r="D86" t="str">
        <f t="shared" si="41"/>
        <v/>
      </c>
      <c r="E86" t="str">
        <f>IF(B86="","",IF(COUNTIF($D$11:D86,D86)&gt;1,"DUP",""))</f>
        <v/>
      </c>
      <c r="F86" t="str">
        <f t="shared" si="42"/>
        <v/>
      </c>
      <c r="G86" t="str">
        <f t="shared" si="43"/>
        <v/>
      </c>
      <c r="H86" t="str">
        <f t="shared" si="44"/>
        <v/>
      </c>
      <c r="I86" t="str">
        <f t="shared" si="45"/>
        <v/>
      </c>
      <c r="J86" t="str">
        <f t="shared" si="46"/>
        <v/>
      </c>
      <c r="K86" t="str">
        <f t="shared" si="47"/>
        <v/>
      </c>
      <c r="L86">
        <f t="shared" si="48"/>
        <v>0</v>
      </c>
      <c r="M86">
        <f t="shared" si="49"/>
        <v>0</v>
      </c>
      <c r="N86">
        <f t="shared" si="50"/>
        <v>0</v>
      </c>
      <c r="O86">
        <f t="shared" si="51"/>
        <v>0</v>
      </c>
      <c r="P86">
        <f t="shared" si="52"/>
        <v>0</v>
      </c>
      <c r="Q86">
        <f t="shared" si="53"/>
        <v>0</v>
      </c>
      <c r="R86">
        <f t="shared" si="54"/>
        <v>0</v>
      </c>
      <c r="S86">
        <f t="shared" si="55"/>
        <v>0</v>
      </c>
      <c r="T86">
        <f t="shared" si="56"/>
        <v>0</v>
      </c>
      <c r="U86" t="str">
        <f t="shared" si="57"/>
        <v/>
      </c>
      <c r="V86" t="str">
        <f t="shared" si="58"/>
        <v/>
      </c>
      <c r="W86" t="str">
        <f t="shared" si="59"/>
        <v/>
      </c>
      <c r="X86">
        <f t="shared" si="60"/>
        <v>0</v>
      </c>
      <c r="Y86">
        <f t="shared" si="61"/>
        <v>0</v>
      </c>
      <c r="Z86">
        <f t="shared" si="62"/>
        <v>0</v>
      </c>
      <c r="AA86">
        <f t="shared" si="63"/>
        <v>0</v>
      </c>
      <c r="AB86">
        <f t="shared" si="64"/>
        <v>0</v>
      </c>
      <c r="AC86" t="str">
        <f t="shared" si="65"/>
        <v/>
      </c>
      <c r="AD86" t="str">
        <f t="shared" si="66"/>
        <v/>
      </c>
      <c r="AE86" t="str">
        <f t="shared" si="67"/>
        <v/>
      </c>
      <c r="AF86" t="str">
        <f t="shared" si="68"/>
        <v/>
      </c>
    </row>
    <row r="87" spans="1:32" x14ac:dyDescent="0.25">
      <c r="A87">
        <v>77</v>
      </c>
      <c r="B87" t="str">
        <f>IF('ScoreHelperLeg-A'!B87="","",'ScoreHelperLeg-A'!B87)</f>
        <v/>
      </c>
      <c r="C87" t="s">
        <v>0</v>
      </c>
      <c r="D87" t="str">
        <f t="shared" si="41"/>
        <v/>
      </c>
      <c r="E87" t="str">
        <f>IF(B87="","",IF(COUNTIF($D$11:D87,D87)&gt;1,"DUP",""))</f>
        <v/>
      </c>
      <c r="F87" t="str">
        <f t="shared" si="42"/>
        <v/>
      </c>
      <c r="G87" t="str">
        <f t="shared" si="43"/>
        <v/>
      </c>
      <c r="H87" t="str">
        <f t="shared" si="44"/>
        <v/>
      </c>
      <c r="I87" t="str">
        <f t="shared" si="45"/>
        <v/>
      </c>
      <c r="J87" t="str">
        <f t="shared" si="46"/>
        <v/>
      </c>
      <c r="K87" t="str">
        <f t="shared" si="47"/>
        <v/>
      </c>
      <c r="L87">
        <f t="shared" si="48"/>
        <v>0</v>
      </c>
      <c r="M87">
        <f t="shared" si="49"/>
        <v>0</v>
      </c>
      <c r="N87">
        <f t="shared" si="50"/>
        <v>0</v>
      </c>
      <c r="O87">
        <f t="shared" si="51"/>
        <v>0</v>
      </c>
      <c r="P87">
        <f t="shared" si="52"/>
        <v>0</v>
      </c>
      <c r="Q87">
        <f t="shared" si="53"/>
        <v>0</v>
      </c>
      <c r="R87">
        <f t="shared" si="54"/>
        <v>0</v>
      </c>
      <c r="S87">
        <f t="shared" si="55"/>
        <v>0</v>
      </c>
      <c r="T87">
        <f t="shared" si="56"/>
        <v>0</v>
      </c>
      <c r="U87" t="str">
        <f t="shared" si="57"/>
        <v/>
      </c>
      <c r="V87" t="str">
        <f t="shared" si="58"/>
        <v/>
      </c>
      <c r="W87" t="str">
        <f t="shared" si="59"/>
        <v/>
      </c>
      <c r="X87">
        <f t="shared" si="60"/>
        <v>0</v>
      </c>
      <c r="Y87">
        <f t="shared" si="61"/>
        <v>0</v>
      </c>
      <c r="Z87">
        <f t="shared" si="62"/>
        <v>0</v>
      </c>
      <c r="AA87">
        <f t="shared" si="63"/>
        <v>0</v>
      </c>
      <c r="AB87">
        <f t="shared" si="64"/>
        <v>0</v>
      </c>
      <c r="AC87" t="str">
        <f t="shared" si="65"/>
        <v/>
      </c>
      <c r="AD87" t="str">
        <f t="shared" si="66"/>
        <v/>
      </c>
      <c r="AE87" t="str">
        <f t="shared" si="67"/>
        <v/>
      </c>
      <c r="AF87" t="str">
        <f t="shared" si="68"/>
        <v/>
      </c>
    </row>
    <row r="88" spans="1:32" x14ac:dyDescent="0.25">
      <c r="A88">
        <v>78</v>
      </c>
      <c r="B88" t="str">
        <f>IF('ScoreHelperLeg-A'!B88="","",'ScoreHelperLeg-A'!B88)</f>
        <v/>
      </c>
      <c r="C88" t="s">
        <v>0</v>
      </c>
      <c r="D88" t="str">
        <f t="shared" si="41"/>
        <v/>
      </c>
      <c r="E88" t="str">
        <f>IF(B88="","",IF(COUNTIF($D$11:D88,D88)&gt;1,"DUP",""))</f>
        <v/>
      </c>
      <c r="F88" t="str">
        <f t="shared" si="42"/>
        <v/>
      </c>
      <c r="G88" t="str">
        <f t="shared" si="43"/>
        <v/>
      </c>
      <c r="H88" t="str">
        <f t="shared" si="44"/>
        <v/>
      </c>
      <c r="I88" t="str">
        <f t="shared" si="45"/>
        <v/>
      </c>
      <c r="J88" t="str">
        <f t="shared" si="46"/>
        <v/>
      </c>
      <c r="K88" t="str">
        <f t="shared" si="47"/>
        <v/>
      </c>
      <c r="L88">
        <f t="shared" si="48"/>
        <v>0</v>
      </c>
      <c r="M88">
        <f t="shared" si="49"/>
        <v>0</v>
      </c>
      <c r="N88">
        <f t="shared" si="50"/>
        <v>0</v>
      </c>
      <c r="O88">
        <f t="shared" si="51"/>
        <v>0</v>
      </c>
      <c r="P88">
        <f t="shared" si="52"/>
        <v>0</v>
      </c>
      <c r="Q88">
        <f t="shared" si="53"/>
        <v>0</v>
      </c>
      <c r="R88">
        <f t="shared" si="54"/>
        <v>0</v>
      </c>
      <c r="S88">
        <f t="shared" si="55"/>
        <v>0</v>
      </c>
      <c r="T88">
        <f t="shared" si="56"/>
        <v>0</v>
      </c>
      <c r="U88" t="str">
        <f t="shared" si="57"/>
        <v/>
      </c>
      <c r="V88" t="str">
        <f t="shared" si="58"/>
        <v/>
      </c>
      <c r="W88" t="str">
        <f t="shared" si="59"/>
        <v/>
      </c>
      <c r="X88">
        <f t="shared" si="60"/>
        <v>0</v>
      </c>
      <c r="Y88">
        <f t="shared" si="61"/>
        <v>0</v>
      </c>
      <c r="Z88">
        <f t="shared" si="62"/>
        <v>0</v>
      </c>
      <c r="AA88">
        <f t="shared" si="63"/>
        <v>0</v>
      </c>
      <c r="AB88">
        <f t="shared" si="64"/>
        <v>0</v>
      </c>
      <c r="AC88" t="str">
        <f t="shared" si="65"/>
        <v/>
      </c>
      <c r="AD88" t="str">
        <f t="shared" si="66"/>
        <v/>
      </c>
      <c r="AE88" t="str">
        <f t="shared" si="67"/>
        <v/>
      </c>
      <c r="AF88" t="str">
        <f t="shared" si="68"/>
        <v/>
      </c>
    </row>
    <row r="89" spans="1:32" x14ac:dyDescent="0.25">
      <c r="A89">
        <v>79</v>
      </c>
      <c r="B89" t="str">
        <f>IF('ScoreHelperLeg-A'!B89="","",'ScoreHelperLeg-A'!B89)</f>
        <v/>
      </c>
      <c r="C89" t="s">
        <v>0</v>
      </c>
      <c r="D89" t="str">
        <f t="shared" si="41"/>
        <v/>
      </c>
      <c r="E89" t="str">
        <f>IF(B89="","",IF(COUNTIF($D$11:D89,D89)&gt;1,"DUP",""))</f>
        <v/>
      </c>
      <c r="F89" t="str">
        <f t="shared" si="42"/>
        <v/>
      </c>
      <c r="G89" t="str">
        <f t="shared" si="43"/>
        <v/>
      </c>
      <c r="H89" t="str">
        <f t="shared" si="44"/>
        <v/>
      </c>
      <c r="I89" t="str">
        <f t="shared" si="45"/>
        <v/>
      </c>
      <c r="J89" t="str">
        <f t="shared" si="46"/>
        <v/>
      </c>
      <c r="K89" t="str">
        <f t="shared" si="47"/>
        <v/>
      </c>
      <c r="L89">
        <f t="shared" si="48"/>
        <v>0</v>
      </c>
      <c r="M89">
        <f t="shared" si="49"/>
        <v>0</v>
      </c>
      <c r="N89">
        <f t="shared" si="50"/>
        <v>0</v>
      </c>
      <c r="O89">
        <f t="shared" si="51"/>
        <v>0</v>
      </c>
      <c r="P89">
        <f t="shared" si="52"/>
        <v>0</v>
      </c>
      <c r="Q89">
        <f t="shared" si="53"/>
        <v>0</v>
      </c>
      <c r="R89">
        <f t="shared" si="54"/>
        <v>0</v>
      </c>
      <c r="S89">
        <f t="shared" si="55"/>
        <v>0</v>
      </c>
      <c r="T89">
        <f t="shared" si="56"/>
        <v>0</v>
      </c>
      <c r="U89" t="str">
        <f t="shared" si="57"/>
        <v/>
      </c>
      <c r="V89" t="str">
        <f t="shared" si="58"/>
        <v/>
      </c>
      <c r="W89" t="str">
        <f t="shared" si="59"/>
        <v/>
      </c>
      <c r="X89">
        <f t="shared" si="60"/>
        <v>0</v>
      </c>
      <c r="Y89">
        <f t="shared" si="61"/>
        <v>0</v>
      </c>
      <c r="Z89">
        <f t="shared" si="62"/>
        <v>0</v>
      </c>
      <c r="AA89">
        <f t="shared" si="63"/>
        <v>0</v>
      </c>
      <c r="AB89">
        <f t="shared" si="64"/>
        <v>0</v>
      </c>
      <c r="AC89" t="str">
        <f t="shared" si="65"/>
        <v/>
      </c>
      <c r="AD89" t="str">
        <f t="shared" si="66"/>
        <v/>
      </c>
      <c r="AE89" t="str">
        <f t="shared" si="67"/>
        <v/>
      </c>
      <c r="AF89" t="str">
        <f t="shared" si="68"/>
        <v/>
      </c>
    </row>
    <row r="90" spans="1:32" x14ac:dyDescent="0.25">
      <c r="A90">
        <v>80</v>
      </c>
      <c r="B90" t="str">
        <f>IF('ScoreHelperLeg-A'!B90="","",'ScoreHelperLeg-A'!B90)</f>
        <v/>
      </c>
      <c r="C90" t="s">
        <v>0</v>
      </c>
      <c r="D90" t="str">
        <f t="shared" si="41"/>
        <v/>
      </c>
      <c r="E90" t="str">
        <f>IF(B90="","",IF(COUNTIF($D$11:D90,D90)&gt;1,"DUP",""))</f>
        <v/>
      </c>
      <c r="F90" t="str">
        <f t="shared" si="42"/>
        <v/>
      </c>
      <c r="G90" t="str">
        <f t="shared" si="43"/>
        <v/>
      </c>
      <c r="H90" t="str">
        <f t="shared" si="44"/>
        <v/>
      </c>
      <c r="I90" t="str">
        <f t="shared" si="45"/>
        <v/>
      </c>
      <c r="J90" t="str">
        <f t="shared" si="46"/>
        <v/>
      </c>
      <c r="K90" t="str">
        <f t="shared" si="47"/>
        <v/>
      </c>
      <c r="L90">
        <f t="shared" si="48"/>
        <v>0</v>
      </c>
      <c r="M90">
        <f t="shared" si="49"/>
        <v>0</v>
      </c>
      <c r="N90">
        <f t="shared" si="50"/>
        <v>0</v>
      </c>
      <c r="O90">
        <f t="shared" si="51"/>
        <v>0</v>
      </c>
      <c r="P90">
        <f t="shared" si="52"/>
        <v>0</v>
      </c>
      <c r="Q90">
        <f t="shared" si="53"/>
        <v>0</v>
      </c>
      <c r="R90">
        <f t="shared" si="54"/>
        <v>0</v>
      </c>
      <c r="S90">
        <f t="shared" si="55"/>
        <v>0</v>
      </c>
      <c r="T90">
        <f t="shared" si="56"/>
        <v>0</v>
      </c>
      <c r="U90" t="str">
        <f t="shared" si="57"/>
        <v/>
      </c>
      <c r="V90" t="str">
        <f t="shared" si="58"/>
        <v/>
      </c>
      <c r="W90" t="str">
        <f t="shared" si="59"/>
        <v/>
      </c>
      <c r="X90">
        <f t="shared" si="60"/>
        <v>0</v>
      </c>
      <c r="Y90">
        <f t="shared" si="61"/>
        <v>0</v>
      </c>
      <c r="Z90">
        <f t="shared" si="62"/>
        <v>0</v>
      </c>
      <c r="AA90">
        <f t="shared" si="63"/>
        <v>0</v>
      </c>
      <c r="AB90">
        <f t="shared" si="64"/>
        <v>0</v>
      </c>
      <c r="AC90" t="str">
        <f t="shared" si="65"/>
        <v/>
      </c>
      <c r="AD90" t="str">
        <f t="shared" si="66"/>
        <v/>
      </c>
      <c r="AE90" t="str">
        <f t="shared" si="67"/>
        <v/>
      </c>
      <c r="AF90" t="str">
        <f t="shared" si="68"/>
        <v/>
      </c>
    </row>
    <row r="91" spans="1:32" x14ac:dyDescent="0.25">
      <c r="A91">
        <v>81</v>
      </c>
      <c r="B91" t="str">
        <f>IF('ScoreHelperLeg-A'!B91="","",'ScoreHelperLeg-A'!B91)</f>
        <v/>
      </c>
      <c r="C91" t="s">
        <v>0</v>
      </c>
      <c r="D91" t="str">
        <f t="shared" si="41"/>
        <v/>
      </c>
      <c r="E91" t="str">
        <f>IF(B91="","",IF(COUNTIF($D$11:D91,D91)&gt;1,"DUP",""))</f>
        <v/>
      </c>
      <c r="F91" t="str">
        <f t="shared" si="42"/>
        <v/>
      </c>
      <c r="G91" t="str">
        <f t="shared" si="43"/>
        <v/>
      </c>
      <c r="H91" t="str">
        <f t="shared" si="44"/>
        <v/>
      </c>
      <c r="I91" t="str">
        <f t="shared" si="45"/>
        <v/>
      </c>
      <c r="J91" t="str">
        <f t="shared" si="46"/>
        <v/>
      </c>
      <c r="K91" t="str">
        <f t="shared" si="47"/>
        <v/>
      </c>
      <c r="L91">
        <f t="shared" si="48"/>
        <v>0</v>
      </c>
      <c r="M91">
        <f t="shared" si="49"/>
        <v>0</v>
      </c>
      <c r="N91">
        <f t="shared" si="50"/>
        <v>0</v>
      </c>
      <c r="O91">
        <f t="shared" si="51"/>
        <v>0</v>
      </c>
      <c r="P91">
        <f t="shared" si="52"/>
        <v>0</v>
      </c>
      <c r="Q91">
        <f t="shared" si="53"/>
        <v>0</v>
      </c>
      <c r="R91">
        <f t="shared" si="54"/>
        <v>0</v>
      </c>
      <c r="S91">
        <f t="shared" si="55"/>
        <v>0</v>
      </c>
      <c r="T91">
        <f t="shared" si="56"/>
        <v>0</v>
      </c>
      <c r="U91" t="str">
        <f t="shared" si="57"/>
        <v/>
      </c>
      <c r="V91" t="str">
        <f t="shared" si="58"/>
        <v/>
      </c>
      <c r="W91" t="str">
        <f t="shared" si="59"/>
        <v/>
      </c>
      <c r="X91">
        <f t="shared" si="60"/>
        <v>0</v>
      </c>
      <c r="Y91">
        <f t="shared" si="61"/>
        <v>0</v>
      </c>
      <c r="Z91">
        <f t="shared" si="62"/>
        <v>0</v>
      </c>
      <c r="AA91">
        <f t="shared" si="63"/>
        <v>0</v>
      </c>
      <c r="AB91">
        <f t="shared" si="64"/>
        <v>0</v>
      </c>
      <c r="AC91" t="str">
        <f t="shared" si="65"/>
        <v/>
      </c>
      <c r="AD91" t="str">
        <f t="shared" si="66"/>
        <v/>
      </c>
      <c r="AE91" t="str">
        <f t="shared" si="67"/>
        <v/>
      </c>
      <c r="AF91" t="str">
        <f t="shared" si="68"/>
        <v/>
      </c>
    </row>
    <row r="92" spans="1:32" x14ac:dyDescent="0.25">
      <c r="A92">
        <v>82</v>
      </c>
      <c r="B92" t="str">
        <f>IF('ScoreHelperLeg-A'!B92="","",'ScoreHelperLeg-A'!B92)</f>
        <v/>
      </c>
      <c r="C92" t="s">
        <v>0</v>
      </c>
      <c r="D92" t="str">
        <f t="shared" si="41"/>
        <v/>
      </c>
      <c r="E92" t="str">
        <f>IF(B92="","",IF(COUNTIF($D$11:D92,D92)&gt;1,"DUP",""))</f>
        <v/>
      </c>
      <c r="F92" t="str">
        <f t="shared" si="42"/>
        <v/>
      </c>
      <c r="G92" t="str">
        <f t="shared" si="43"/>
        <v/>
      </c>
      <c r="H92" t="str">
        <f t="shared" si="44"/>
        <v/>
      </c>
      <c r="I92" t="str">
        <f t="shared" si="45"/>
        <v/>
      </c>
      <c r="J92" t="str">
        <f t="shared" si="46"/>
        <v/>
      </c>
      <c r="K92" t="str">
        <f t="shared" si="47"/>
        <v/>
      </c>
      <c r="L92">
        <f t="shared" si="48"/>
        <v>0</v>
      </c>
      <c r="M92">
        <f t="shared" si="49"/>
        <v>0</v>
      </c>
      <c r="N92">
        <f t="shared" si="50"/>
        <v>0</v>
      </c>
      <c r="O92">
        <f t="shared" si="51"/>
        <v>0</v>
      </c>
      <c r="P92">
        <f t="shared" si="52"/>
        <v>0</v>
      </c>
      <c r="Q92">
        <f t="shared" si="53"/>
        <v>0</v>
      </c>
      <c r="R92">
        <f t="shared" si="54"/>
        <v>0</v>
      </c>
      <c r="S92">
        <f t="shared" si="55"/>
        <v>0</v>
      </c>
      <c r="T92">
        <f t="shared" si="56"/>
        <v>0</v>
      </c>
      <c r="U92" t="str">
        <f t="shared" si="57"/>
        <v/>
      </c>
      <c r="V92" t="str">
        <f t="shared" si="58"/>
        <v/>
      </c>
      <c r="W92" t="str">
        <f t="shared" si="59"/>
        <v/>
      </c>
      <c r="X92">
        <f t="shared" si="60"/>
        <v>0</v>
      </c>
      <c r="Y92">
        <f t="shared" si="61"/>
        <v>0</v>
      </c>
      <c r="Z92">
        <f t="shared" si="62"/>
        <v>0</v>
      </c>
      <c r="AA92">
        <f t="shared" si="63"/>
        <v>0</v>
      </c>
      <c r="AB92">
        <f t="shared" si="64"/>
        <v>0</v>
      </c>
      <c r="AC92" t="str">
        <f t="shared" si="65"/>
        <v/>
      </c>
      <c r="AD92" t="str">
        <f t="shared" si="66"/>
        <v/>
      </c>
      <c r="AE92" t="str">
        <f t="shared" si="67"/>
        <v/>
      </c>
      <c r="AF92" t="str">
        <f t="shared" si="68"/>
        <v/>
      </c>
    </row>
    <row r="93" spans="1:32" x14ac:dyDescent="0.25">
      <c r="A93">
        <v>83</v>
      </c>
      <c r="B93" t="str">
        <f>IF('ScoreHelperLeg-A'!B93="","",'ScoreHelperLeg-A'!B93)</f>
        <v/>
      </c>
      <c r="C93" t="s">
        <v>0</v>
      </c>
      <c r="D93" t="str">
        <f t="shared" si="41"/>
        <v/>
      </c>
      <c r="E93" t="str">
        <f>IF(B93="","",IF(COUNTIF($D$11:D93,D93)&gt;1,"DUP",""))</f>
        <v/>
      </c>
      <c r="F93" t="str">
        <f t="shared" si="42"/>
        <v/>
      </c>
      <c r="G93" t="str">
        <f t="shared" si="43"/>
        <v/>
      </c>
      <c r="H93" t="str">
        <f t="shared" si="44"/>
        <v/>
      </c>
      <c r="I93" t="str">
        <f t="shared" si="45"/>
        <v/>
      </c>
      <c r="J93" t="str">
        <f t="shared" si="46"/>
        <v/>
      </c>
      <c r="K93" t="str">
        <f t="shared" si="47"/>
        <v/>
      </c>
      <c r="L93">
        <f t="shared" si="48"/>
        <v>0</v>
      </c>
      <c r="M93">
        <f t="shared" si="49"/>
        <v>0</v>
      </c>
      <c r="N93">
        <f t="shared" si="50"/>
        <v>0</v>
      </c>
      <c r="O93">
        <f t="shared" si="51"/>
        <v>0</v>
      </c>
      <c r="P93">
        <f t="shared" si="52"/>
        <v>0</v>
      </c>
      <c r="Q93">
        <f t="shared" si="53"/>
        <v>0</v>
      </c>
      <c r="R93">
        <f t="shared" si="54"/>
        <v>0</v>
      </c>
      <c r="S93">
        <f t="shared" si="55"/>
        <v>0</v>
      </c>
      <c r="T93">
        <f t="shared" si="56"/>
        <v>0</v>
      </c>
      <c r="U93" t="str">
        <f t="shared" si="57"/>
        <v/>
      </c>
      <c r="V93" t="str">
        <f t="shared" si="58"/>
        <v/>
      </c>
      <c r="W93" t="str">
        <f t="shared" si="59"/>
        <v/>
      </c>
      <c r="X93">
        <f t="shared" si="60"/>
        <v>0</v>
      </c>
      <c r="Y93">
        <f t="shared" si="61"/>
        <v>0</v>
      </c>
      <c r="Z93">
        <f t="shared" si="62"/>
        <v>0</v>
      </c>
      <c r="AA93">
        <f t="shared" si="63"/>
        <v>0</v>
      </c>
      <c r="AB93">
        <f t="shared" si="64"/>
        <v>0</v>
      </c>
      <c r="AC93" t="str">
        <f t="shared" si="65"/>
        <v/>
      </c>
      <c r="AD93" t="str">
        <f t="shared" si="66"/>
        <v/>
      </c>
      <c r="AE93" t="str">
        <f t="shared" si="67"/>
        <v/>
      </c>
      <c r="AF93" t="str">
        <f t="shared" si="68"/>
        <v/>
      </c>
    </row>
    <row r="94" spans="1:32" x14ac:dyDescent="0.25">
      <c r="A94">
        <v>84</v>
      </c>
      <c r="B94" t="str">
        <f>IF('ScoreHelperLeg-A'!B94="","",'ScoreHelperLeg-A'!B94)</f>
        <v/>
      </c>
      <c r="C94" t="s">
        <v>0</v>
      </c>
      <c r="D94" t="str">
        <f t="shared" si="41"/>
        <v/>
      </c>
      <c r="E94" t="str">
        <f>IF(B94="","",IF(COUNTIF($D$11:D94,D94)&gt;1,"DUP",""))</f>
        <v/>
      </c>
      <c r="F94" t="str">
        <f t="shared" si="42"/>
        <v/>
      </c>
      <c r="G94" t="str">
        <f t="shared" si="43"/>
        <v/>
      </c>
      <c r="H94" t="str">
        <f t="shared" si="44"/>
        <v/>
      </c>
      <c r="I94" t="str">
        <f t="shared" si="45"/>
        <v/>
      </c>
      <c r="J94" t="str">
        <f t="shared" si="46"/>
        <v/>
      </c>
      <c r="K94" t="str">
        <f t="shared" si="47"/>
        <v/>
      </c>
      <c r="L94">
        <f t="shared" si="48"/>
        <v>0</v>
      </c>
      <c r="M94">
        <f t="shared" si="49"/>
        <v>0</v>
      </c>
      <c r="N94">
        <f t="shared" si="50"/>
        <v>0</v>
      </c>
      <c r="O94">
        <f t="shared" si="51"/>
        <v>0</v>
      </c>
      <c r="P94">
        <f t="shared" si="52"/>
        <v>0</v>
      </c>
      <c r="Q94">
        <f t="shared" si="53"/>
        <v>0</v>
      </c>
      <c r="R94">
        <f t="shared" si="54"/>
        <v>0</v>
      </c>
      <c r="S94">
        <f t="shared" si="55"/>
        <v>0</v>
      </c>
      <c r="T94">
        <f t="shared" si="56"/>
        <v>0</v>
      </c>
      <c r="U94" t="str">
        <f t="shared" si="57"/>
        <v/>
      </c>
      <c r="V94" t="str">
        <f t="shared" si="58"/>
        <v/>
      </c>
      <c r="W94" t="str">
        <f t="shared" si="59"/>
        <v/>
      </c>
      <c r="X94">
        <f t="shared" si="60"/>
        <v>0</v>
      </c>
      <c r="Y94">
        <f t="shared" si="61"/>
        <v>0</v>
      </c>
      <c r="Z94">
        <f t="shared" si="62"/>
        <v>0</v>
      </c>
      <c r="AA94">
        <f t="shared" si="63"/>
        <v>0</v>
      </c>
      <c r="AB94">
        <f t="shared" si="64"/>
        <v>0</v>
      </c>
      <c r="AC94" t="str">
        <f t="shared" si="65"/>
        <v/>
      </c>
      <c r="AD94" t="str">
        <f t="shared" si="66"/>
        <v/>
      </c>
      <c r="AE94" t="str">
        <f t="shared" si="67"/>
        <v/>
      </c>
      <c r="AF94" t="str">
        <f t="shared" si="68"/>
        <v/>
      </c>
    </row>
    <row r="95" spans="1:32" x14ac:dyDescent="0.25">
      <c r="A95">
        <v>85</v>
      </c>
      <c r="B95" t="str">
        <f>IF('ScoreHelperLeg-A'!B95="","",'ScoreHelperLeg-A'!B95)</f>
        <v/>
      </c>
      <c r="C95" t="s">
        <v>0</v>
      </c>
      <c r="D95" t="str">
        <f t="shared" si="41"/>
        <v/>
      </c>
      <c r="E95" t="str">
        <f>IF(B95="","",IF(COUNTIF($D$11:D95,D95)&gt;1,"DUP",""))</f>
        <v/>
      </c>
      <c r="F95" t="str">
        <f t="shared" si="42"/>
        <v/>
      </c>
      <c r="G95" t="str">
        <f t="shared" si="43"/>
        <v/>
      </c>
      <c r="H95" t="str">
        <f t="shared" si="44"/>
        <v/>
      </c>
      <c r="I95" t="str">
        <f t="shared" si="45"/>
        <v/>
      </c>
      <c r="J95" t="str">
        <f t="shared" si="46"/>
        <v/>
      </c>
      <c r="K95" t="str">
        <f t="shared" si="47"/>
        <v/>
      </c>
      <c r="L95">
        <f t="shared" si="48"/>
        <v>0</v>
      </c>
      <c r="M95">
        <f t="shared" si="49"/>
        <v>0</v>
      </c>
      <c r="N95">
        <f t="shared" si="50"/>
        <v>0</v>
      </c>
      <c r="O95">
        <f t="shared" si="51"/>
        <v>0</v>
      </c>
      <c r="P95">
        <f t="shared" si="52"/>
        <v>0</v>
      </c>
      <c r="Q95">
        <f t="shared" si="53"/>
        <v>0</v>
      </c>
      <c r="R95">
        <f t="shared" si="54"/>
        <v>0</v>
      </c>
      <c r="S95">
        <f t="shared" si="55"/>
        <v>0</v>
      </c>
      <c r="T95">
        <f t="shared" si="56"/>
        <v>0</v>
      </c>
      <c r="U95" t="str">
        <f t="shared" si="57"/>
        <v/>
      </c>
      <c r="V95" t="str">
        <f t="shared" si="58"/>
        <v/>
      </c>
      <c r="W95" t="str">
        <f t="shared" si="59"/>
        <v/>
      </c>
      <c r="X95">
        <f t="shared" si="60"/>
        <v>0</v>
      </c>
      <c r="Y95">
        <f t="shared" si="61"/>
        <v>0</v>
      </c>
      <c r="Z95">
        <f t="shared" si="62"/>
        <v>0</v>
      </c>
      <c r="AA95">
        <f t="shared" si="63"/>
        <v>0</v>
      </c>
      <c r="AB95">
        <f t="shared" si="64"/>
        <v>0</v>
      </c>
      <c r="AC95" t="str">
        <f t="shared" si="65"/>
        <v/>
      </c>
      <c r="AD95" t="str">
        <f t="shared" si="66"/>
        <v/>
      </c>
      <c r="AE95" t="str">
        <f t="shared" si="67"/>
        <v/>
      </c>
      <c r="AF95" t="str">
        <f t="shared" si="68"/>
        <v/>
      </c>
    </row>
    <row r="96" spans="1:32" x14ac:dyDescent="0.25">
      <c r="A96">
        <v>86</v>
      </c>
      <c r="B96" t="str">
        <f>IF('ScoreHelperLeg-A'!B96="","",'ScoreHelperLeg-A'!B96)</f>
        <v/>
      </c>
      <c r="C96" t="s">
        <v>0</v>
      </c>
      <c r="D96" t="str">
        <f t="shared" si="41"/>
        <v/>
      </c>
      <c r="E96" t="str">
        <f>IF(B96="","",IF(COUNTIF($D$11:D96,D96)&gt;1,"DUP",""))</f>
        <v/>
      </c>
      <c r="F96" t="str">
        <f t="shared" si="42"/>
        <v/>
      </c>
      <c r="G96" t="str">
        <f t="shared" si="43"/>
        <v/>
      </c>
      <c r="H96" t="str">
        <f t="shared" si="44"/>
        <v/>
      </c>
      <c r="I96" t="str">
        <f t="shared" si="45"/>
        <v/>
      </c>
      <c r="J96" t="str">
        <f t="shared" si="46"/>
        <v/>
      </c>
      <c r="K96" t="str">
        <f t="shared" si="47"/>
        <v/>
      </c>
      <c r="L96">
        <f t="shared" si="48"/>
        <v>0</v>
      </c>
      <c r="M96">
        <f t="shared" si="49"/>
        <v>0</v>
      </c>
      <c r="N96">
        <f t="shared" si="50"/>
        <v>0</v>
      </c>
      <c r="O96">
        <f t="shared" si="51"/>
        <v>0</v>
      </c>
      <c r="P96">
        <f t="shared" si="52"/>
        <v>0</v>
      </c>
      <c r="Q96">
        <f t="shared" si="53"/>
        <v>0</v>
      </c>
      <c r="R96">
        <f t="shared" si="54"/>
        <v>0</v>
      </c>
      <c r="S96">
        <f t="shared" si="55"/>
        <v>0</v>
      </c>
      <c r="T96">
        <f t="shared" si="56"/>
        <v>0</v>
      </c>
      <c r="U96" t="str">
        <f t="shared" si="57"/>
        <v/>
      </c>
      <c r="V96" t="str">
        <f t="shared" si="58"/>
        <v/>
      </c>
      <c r="W96" t="str">
        <f t="shared" si="59"/>
        <v/>
      </c>
      <c r="X96">
        <f t="shared" si="60"/>
        <v>0</v>
      </c>
      <c r="Y96">
        <f t="shared" si="61"/>
        <v>0</v>
      </c>
      <c r="Z96">
        <f t="shared" si="62"/>
        <v>0</v>
      </c>
      <c r="AA96">
        <f t="shared" si="63"/>
        <v>0</v>
      </c>
      <c r="AB96">
        <f t="shared" si="64"/>
        <v>0</v>
      </c>
      <c r="AC96" t="str">
        <f t="shared" si="65"/>
        <v/>
      </c>
      <c r="AD96" t="str">
        <f t="shared" si="66"/>
        <v/>
      </c>
      <c r="AE96" t="str">
        <f t="shared" si="67"/>
        <v/>
      </c>
      <c r="AF96" t="str">
        <f t="shared" si="68"/>
        <v/>
      </c>
    </row>
    <row r="97" spans="1:32" x14ac:dyDescent="0.25">
      <c r="A97">
        <v>87</v>
      </c>
      <c r="B97" t="str">
        <f>IF('ScoreHelperLeg-A'!B97="","",'ScoreHelperLeg-A'!B97)</f>
        <v/>
      </c>
      <c r="C97" t="s">
        <v>0</v>
      </c>
      <c r="D97" t="str">
        <f t="shared" si="41"/>
        <v/>
      </c>
      <c r="E97" t="str">
        <f>IF(B97="","",IF(COUNTIF($D$11:D97,D97)&gt;1,"DUP",""))</f>
        <v/>
      </c>
      <c r="F97" t="str">
        <f t="shared" si="42"/>
        <v/>
      </c>
      <c r="G97" t="str">
        <f t="shared" si="43"/>
        <v/>
      </c>
      <c r="H97" t="str">
        <f t="shared" si="44"/>
        <v/>
      </c>
      <c r="I97" t="str">
        <f t="shared" si="45"/>
        <v/>
      </c>
      <c r="J97" t="str">
        <f t="shared" si="46"/>
        <v/>
      </c>
      <c r="K97" t="str">
        <f t="shared" si="47"/>
        <v/>
      </c>
      <c r="L97">
        <f t="shared" si="48"/>
        <v>0</v>
      </c>
      <c r="M97">
        <f t="shared" si="49"/>
        <v>0</v>
      </c>
      <c r="N97">
        <f t="shared" si="50"/>
        <v>0</v>
      </c>
      <c r="O97">
        <f t="shared" si="51"/>
        <v>0</v>
      </c>
      <c r="P97">
        <f t="shared" si="52"/>
        <v>0</v>
      </c>
      <c r="Q97">
        <f t="shared" si="53"/>
        <v>0</v>
      </c>
      <c r="R97">
        <f t="shared" si="54"/>
        <v>0</v>
      </c>
      <c r="S97">
        <f t="shared" si="55"/>
        <v>0</v>
      </c>
      <c r="T97">
        <f t="shared" si="56"/>
        <v>0</v>
      </c>
      <c r="U97" t="str">
        <f t="shared" si="57"/>
        <v/>
      </c>
      <c r="V97" t="str">
        <f t="shared" si="58"/>
        <v/>
      </c>
      <c r="W97" t="str">
        <f t="shared" si="59"/>
        <v/>
      </c>
      <c r="X97">
        <f t="shared" si="60"/>
        <v>0</v>
      </c>
      <c r="Y97">
        <f t="shared" si="61"/>
        <v>0</v>
      </c>
      <c r="Z97">
        <f t="shared" si="62"/>
        <v>0</v>
      </c>
      <c r="AA97">
        <f t="shared" si="63"/>
        <v>0</v>
      </c>
      <c r="AB97">
        <f t="shared" si="64"/>
        <v>0</v>
      </c>
      <c r="AC97" t="str">
        <f t="shared" si="65"/>
        <v/>
      </c>
      <c r="AD97" t="str">
        <f t="shared" si="66"/>
        <v/>
      </c>
      <c r="AE97" t="str">
        <f t="shared" si="67"/>
        <v/>
      </c>
      <c r="AF97" t="str">
        <f t="shared" si="68"/>
        <v/>
      </c>
    </row>
    <row r="98" spans="1:32" x14ac:dyDescent="0.25">
      <c r="A98">
        <v>88</v>
      </c>
      <c r="B98" t="str">
        <f>IF('ScoreHelperLeg-A'!B98="","",'ScoreHelperLeg-A'!B98)</f>
        <v/>
      </c>
      <c r="C98" t="s">
        <v>0</v>
      </c>
      <c r="D98" t="str">
        <f t="shared" si="41"/>
        <v/>
      </c>
      <c r="E98" t="str">
        <f>IF(B98="","",IF(COUNTIF($D$11:D98,D98)&gt;1,"DUP",""))</f>
        <v/>
      </c>
      <c r="F98" t="str">
        <f t="shared" si="42"/>
        <v/>
      </c>
      <c r="G98" t="str">
        <f t="shared" si="43"/>
        <v/>
      </c>
      <c r="H98" t="str">
        <f t="shared" si="44"/>
        <v/>
      </c>
      <c r="I98" t="str">
        <f t="shared" si="45"/>
        <v/>
      </c>
      <c r="J98" t="str">
        <f t="shared" si="46"/>
        <v/>
      </c>
      <c r="K98" t="str">
        <f t="shared" si="47"/>
        <v/>
      </c>
      <c r="L98">
        <f t="shared" si="48"/>
        <v>0</v>
      </c>
      <c r="M98">
        <f t="shared" si="49"/>
        <v>0</v>
      </c>
      <c r="N98">
        <f t="shared" si="50"/>
        <v>0</v>
      </c>
      <c r="O98">
        <f t="shared" si="51"/>
        <v>0</v>
      </c>
      <c r="P98">
        <f t="shared" si="52"/>
        <v>0</v>
      </c>
      <c r="Q98">
        <f t="shared" si="53"/>
        <v>0</v>
      </c>
      <c r="R98">
        <f t="shared" si="54"/>
        <v>0</v>
      </c>
      <c r="S98">
        <f t="shared" si="55"/>
        <v>0</v>
      </c>
      <c r="T98">
        <f t="shared" si="56"/>
        <v>0</v>
      </c>
      <c r="U98" t="str">
        <f t="shared" si="57"/>
        <v/>
      </c>
      <c r="V98" t="str">
        <f t="shared" si="58"/>
        <v/>
      </c>
      <c r="W98" t="str">
        <f t="shared" si="59"/>
        <v/>
      </c>
      <c r="X98">
        <f t="shared" si="60"/>
        <v>0</v>
      </c>
      <c r="Y98">
        <f t="shared" si="61"/>
        <v>0</v>
      </c>
      <c r="Z98">
        <f t="shared" si="62"/>
        <v>0</v>
      </c>
      <c r="AA98">
        <f t="shared" si="63"/>
        <v>0</v>
      </c>
      <c r="AB98">
        <f t="shared" si="64"/>
        <v>0</v>
      </c>
      <c r="AC98" t="str">
        <f t="shared" si="65"/>
        <v/>
      </c>
      <c r="AD98" t="str">
        <f t="shared" si="66"/>
        <v/>
      </c>
      <c r="AE98" t="str">
        <f t="shared" si="67"/>
        <v/>
      </c>
      <c r="AF98" t="str">
        <f t="shared" si="68"/>
        <v/>
      </c>
    </row>
    <row r="99" spans="1:32" x14ac:dyDescent="0.25">
      <c r="A99">
        <v>89</v>
      </c>
      <c r="B99" t="str">
        <f>IF('ScoreHelperLeg-A'!B99="","",'ScoreHelperLeg-A'!B99)</f>
        <v/>
      </c>
      <c r="C99" t="s">
        <v>0</v>
      </c>
      <c r="D99" t="str">
        <f t="shared" si="41"/>
        <v/>
      </c>
      <c r="E99" t="str">
        <f>IF(B99="","",IF(COUNTIF($D$11:D99,D99)&gt;1,"DUP",""))</f>
        <v/>
      </c>
      <c r="F99" t="str">
        <f t="shared" si="42"/>
        <v/>
      </c>
      <c r="G99" t="str">
        <f t="shared" si="43"/>
        <v/>
      </c>
      <c r="H99" t="str">
        <f t="shared" si="44"/>
        <v/>
      </c>
      <c r="I99" t="str">
        <f t="shared" si="45"/>
        <v/>
      </c>
      <c r="J99" t="str">
        <f t="shared" si="46"/>
        <v/>
      </c>
      <c r="K99" t="str">
        <f t="shared" si="47"/>
        <v/>
      </c>
      <c r="L99">
        <f t="shared" si="48"/>
        <v>0</v>
      </c>
      <c r="M99">
        <f t="shared" si="49"/>
        <v>0</v>
      </c>
      <c r="N99">
        <f t="shared" si="50"/>
        <v>0</v>
      </c>
      <c r="O99">
        <f t="shared" si="51"/>
        <v>0</v>
      </c>
      <c r="P99">
        <f t="shared" si="52"/>
        <v>0</v>
      </c>
      <c r="Q99">
        <f t="shared" si="53"/>
        <v>0</v>
      </c>
      <c r="R99">
        <f t="shared" si="54"/>
        <v>0</v>
      </c>
      <c r="S99">
        <f t="shared" si="55"/>
        <v>0</v>
      </c>
      <c r="T99">
        <f t="shared" si="56"/>
        <v>0</v>
      </c>
      <c r="U99" t="str">
        <f t="shared" si="57"/>
        <v/>
      </c>
      <c r="V99" t="str">
        <f t="shared" si="58"/>
        <v/>
      </c>
      <c r="W99" t="str">
        <f t="shared" si="59"/>
        <v/>
      </c>
      <c r="X99">
        <f t="shared" si="60"/>
        <v>0</v>
      </c>
      <c r="Y99">
        <f t="shared" si="61"/>
        <v>0</v>
      </c>
      <c r="Z99">
        <f t="shared" si="62"/>
        <v>0</v>
      </c>
      <c r="AA99">
        <f t="shared" si="63"/>
        <v>0</v>
      </c>
      <c r="AB99">
        <f t="shared" si="64"/>
        <v>0</v>
      </c>
      <c r="AC99" t="str">
        <f t="shared" si="65"/>
        <v/>
      </c>
      <c r="AD99" t="str">
        <f t="shared" si="66"/>
        <v/>
      </c>
      <c r="AE99" t="str">
        <f t="shared" si="67"/>
        <v/>
      </c>
      <c r="AF99" t="str">
        <f t="shared" si="68"/>
        <v/>
      </c>
    </row>
    <row r="100" spans="1:32" x14ac:dyDescent="0.25">
      <c r="A100">
        <v>90</v>
      </c>
      <c r="B100" t="str">
        <f>IF('ScoreHelperLeg-A'!B100="","",'ScoreHelperLeg-A'!B100)</f>
        <v/>
      </c>
      <c r="C100" t="s">
        <v>0</v>
      </c>
      <c r="D100" t="str">
        <f t="shared" si="41"/>
        <v/>
      </c>
      <c r="E100" t="str">
        <f>IF(B100="","",IF(COUNTIF($D$11:D100,D100)&gt;1,"DUP",""))</f>
        <v/>
      </c>
      <c r="F100" t="str">
        <f t="shared" si="42"/>
        <v/>
      </c>
      <c r="G100" t="str">
        <f t="shared" si="43"/>
        <v/>
      </c>
      <c r="H100" t="str">
        <f t="shared" si="44"/>
        <v/>
      </c>
      <c r="I100" t="str">
        <f t="shared" si="45"/>
        <v/>
      </c>
      <c r="J100" t="str">
        <f t="shared" si="46"/>
        <v/>
      </c>
      <c r="K100" t="str">
        <f t="shared" si="47"/>
        <v/>
      </c>
      <c r="L100">
        <f t="shared" si="48"/>
        <v>0</v>
      </c>
      <c r="M100">
        <f t="shared" si="49"/>
        <v>0</v>
      </c>
      <c r="N100">
        <f t="shared" si="50"/>
        <v>0</v>
      </c>
      <c r="O100">
        <f t="shared" si="51"/>
        <v>0</v>
      </c>
      <c r="P100">
        <f t="shared" si="52"/>
        <v>0</v>
      </c>
      <c r="Q100">
        <f t="shared" si="53"/>
        <v>0</v>
      </c>
      <c r="R100">
        <f t="shared" si="54"/>
        <v>0</v>
      </c>
      <c r="S100">
        <f t="shared" si="55"/>
        <v>0</v>
      </c>
      <c r="T100">
        <f t="shared" si="56"/>
        <v>0</v>
      </c>
      <c r="U100" t="str">
        <f t="shared" si="57"/>
        <v/>
      </c>
      <c r="V100" t="str">
        <f t="shared" si="58"/>
        <v/>
      </c>
      <c r="W100" t="str">
        <f t="shared" si="59"/>
        <v/>
      </c>
      <c r="X100">
        <f t="shared" si="60"/>
        <v>0</v>
      </c>
      <c r="Y100">
        <f t="shared" si="61"/>
        <v>0</v>
      </c>
      <c r="Z100">
        <f t="shared" si="62"/>
        <v>0</v>
      </c>
      <c r="AA100">
        <f t="shared" si="63"/>
        <v>0</v>
      </c>
      <c r="AB100">
        <f t="shared" si="64"/>
        <v>0</v>
      </c>
      <c r="AC100" t="str">
        <f t="shared" si="65"/>
        <v/>
      </c>
      <c r="AD100" t="str">
        <f t="shared" si="66"/>
        <v/>
      </c>
      <c r="AE100" t="str">
        <f t="shared" si="67"/>
        <v/>
      </c>
      <c r="AF100" t="str">
        <f t="shared" si="68"/>
        <v/>
      </c>
    </row>
    <row r="101" spans="1:32" x14ac:dyDescent="0.25">
      <c r="A101">
        <v>91</v>
      </c>
      <c r="B101" t="str">
        <f>IF('ScoreHelperLeg-A'!B101="","",'ScoreHelperLeg-A'!B101)</f>
        <v/>
      </c>
      <c r="C101" t="s">
        <v>0</v>
      </c>
      <c r="D101" t="str">
        <f t="shared" si="41"/>
        <v/>
      </c>
      <c r="E101" t="str">
        <f>IF(B101="","",IF(COUNTIF($D$11:D101,D101)&gt;1,"DUP",""))</f>
        <v/>
      </c>
      <c r="F101" t="str">
        <f t="shared" si="42"/>
        <v/>
      </c>
      <c r="G101" t="str">
        <f t="shared" si="43"/>
        <v/>
      </c>
      <c r="H101" t="str">
        <f t="shared" si="44"/>
        <v/>
      </c>
      <c r="I101" t="str">
        <f t="shared" si="45"/>
        <v/>
      </c>
      <c r="J101" t="str">
        <f t="shared" si="46"/>
        <v/>
      </c>
      <c r="K101" t="str">
        <f t="shared" si="47"/>
        <v/>
      </c>
      <c r="L101">
        <f t="shared" si="48"/>
        <v>0</v>
      </c>
      <c r="M101">
        <f t="shared" si="49"/>
        <v>0</v>
      </c>
      <c r="N101">
        <f t="shared" si="50"/>
        <v>0</v>
      </c>
      <c r="O101">
        <f t="shared" si="51"/>
        <v>0</v>
      </c>
      <c r="P101">
        <f t="shared" si="52"/>
        <v>0</v>
      </c>
      <c r="Q101">
        <f t="shared" si="53"/>
        <v>0</v>
      </c>
      <c r="R101">
        <f t="shared" si="54"/>
        <v>0</v>
      </c>
      <c r="S101">
        <f t="shared" si="55"/>
        <v>0</v>
      </c>
      <c r="T101">
        <f t="shared" si="56"/>
        <v>0</v>
      </c>
      <c r="U101" t="str">
        <f t="shared" si="57"/>
        <v/>
      </c>
      <c r="V101" t="str">
        <f t="shared" si="58"/>
        <v/>
      </c>
      <c r="W101" t="str">
        <f t="shared" si="59"/>
        <v/>
      </c>
      <c r="X101">
        <f t="shared" si="60"/>
        <v>0</v>
      </c>
      <c r="Y101">
        <f t="shared" si="61"/>
        <v>0</v>
      </c>
      <c r="Z101">
        <f t="shared" si="62"/>
        <v>0</v>
      </c>
      <c r="AA101">
        <f t="shared" si="63"/>
        <v>0</v>
      </c>
      <c r="AB101">
        <f t="shared" si="64"/>
        <v>0</v>
      </c>
      <c r="AC101" t="str">
        <f t="shared" si="65"/>
        <v/>
      </c>
      <c r="AD101" t="str">
        <f t="shared" si="66"/>
        <v/>
      </c>
      <c r="AE101" t="str">
        <f t="shared" si="67"/>
        <v/>
      </c>
      <c r="AF101" t="str">
        <f t="shared" si="68"/>
        <v/>
      </c>
    </row>
    <row r="102" spans="1:32" x14ac:dyDescent="0.25">
      <c r="A102">
        <v>92</v>
      </c>
      <c r="B102" t="str">
        <f>IF('ScoreHelperLeg-A'!B102="","",'ScoreHelperLeg-A'!B102)</f>
        <v/>
      </c>
      <c r="C102" t="s">
        <v>0</v>
      </c>
      <c r="D102" t="str">
        <f t="shared" si="41"/>
        <v/>
      </c>
      <c r="E102" t="str">
        <f>IF(B102="","",IF(COUNTIF($D$11:D102,D102)&gt;1,"DUP",""))</f>
        <v/>
      </c>
      <c r="F102" t="str">
        <f t="shared" si="42"/>
        <v/>
      </c>
      <c r="G102" t="str">
        <f t="shared" si="43"/>
        <v/>
      </c>
      <c r="H102" t="str">
        <f t="shared" si="44"/>
        <v/>
      </c>
      <c r="I102" t="str">
        <f t="shared" si="45"/>
        <v/>
      </c>
      <c r="J102" t="str">
        <f t="shared" si="46"/>
        <v/>
      </c>
      <c r="K102" t="str">
        <f t="shared" si="47"/>
        <v/>
      </c>
      <c r="L102">
        <f t="shared" si="48"/>
        <v>0</v>
      </c>
      <c r="M102">
        <f t="shared" si="49"/>
        <v>0</v>
      </c>
      <c r="N102">
        <f t="shared" si="50"/>
        <v>0</v>
      </c>
      <c r="O102">
        <f t="shared" si="51"/>
        <v>0</v>
      </c>
      <c r="P102">
        <f t="shared" si="52"/>
        <v>0</v>
      </c>
      <c r="Q102">
        <f t="shared" si="53"/>
        <v>0</v>
      </c>
      <c r="R102">
        <f t="shared" si="54"/>
        <v>0</v>
      </c>
      <c r="S102">
        <f t="shared" si="55"/>
        <v>0</v>
      </c>
      <c r="T102">
        <f t="shared" si="56"/>
        <v>0</v>
      </c>
      <c r="U102" t="str">
        <f t="shared" si="57"/>
        <v/>
      </c>
      <c r="V102" t="str">
        <f t="shared" si="58"/>
        <v/>
      </c>
      <c r="W102" t="str">
        <f t="shared" si="59"/>
        <v/>
      </c>
      <c r="X102">
        <f t="shared" si="60"/>
        <v>0</v>
      </c>
      <c r="Y102">
        <f t="shared" si="61"/>
        <v>0</v>
      </c>
      <c r="Z102">
        <f t="shared" si="62"/>
        <v>0</v>
      </c>
      <c r="AA102">
        <f t="shared" si="63"/>
        <v>0</v>
      </c>
      <c r="AB102">
        <f t="shared" si="64"/>
        <v>0</v>
      </c>
      <c r="AC102" t="str">
        <f t="shared" si="65"/>
        <v/>
      </c>
      <c r="AD102" t="str">
        <f t="shared" si="66"/>
        <v/>
      </c>
      <c r="AE102" t="str">
        <f t="shared" si="67"/>
        <v/>
      </c>
      <c r="AF102" t="str">
        <f t="shared" si="68"/>
        <v/>
      </c>
    </row>
    <row r="103" spans="1:32" x14ac:dyDescent="0.25">
      <c r="A103">
        <v>93</v>
      </c>
      <c r="B103" t="str">
        <f>IF('ScoreHelperLeg-A'!B103="","",'ScoreHelperLeg-A'!B103)</f>
        <v/>
      </c>
      <c r="C103" t="s">
        <v>0</v>
      </c>
      <c r="D103" t="str">
        <f t="shared" si="41"/>
        <v/>
      </c>
      <c r="E103" t="str">
        <f>IF(B103="","",IF(COUNTIF($D$11:D103,D103)&gt;1,"DUP",""))</f>
        <v/>
      </c>
      <c r="F103" t="str">
        <f t="shared" si="42"/>
        <v/>
      </c>
      <c r="G103" t="str">
        <f t="shared" si="43"/>
        <v/>
      </c>
      <c r="H103" t="str">
        <f t="shared" si="44"/>
        <v/>
      </c>
      <c r="I103" t="str">
        <f t="shared" si="45"/>
        <v/>
      </c>
      <c r="J103" t="str">
        <f t="shared" si="46"/>
        <v/>
      </c>
      <c r="K103" t="str">
        <f t="shared" si="47"/>
        <v/>
      </c>
      <c r="L103">
        <f t="shared" si="48"/>
        <v>0</v>
      </c>
      <c r="M103">
        <f t="shared" si="49"/>
        <v>0</v>
      </c>
      <c r="N103">
        <f t="shared" si="50"/>
        <v>0</v>
      </c>
      <c r="O103">
        <f t="shared" si="51"/>
        <v>0</v>
      </c>
      <c r="P103">
        <f t="shared" si="52"/>
        <v>0</v>
      </c>
      <c r="Q103">
        <f t="shared" si="53"/>
        <v>0</v>
      </c>
      <c r="R103">
        <f t="shared" si="54"/>
        <v>0</v>
      </c>
      <c r="S103">
        <f t="shared" si="55"/>
        <v>0</v>
      </c>
      <c r="T103">
        <f t="shared" si="56"/>
        <v>0</v>
      </c>
      <c r="U103" t="str">
        <f t="shared" si="57"/>
        <v/>
      </c>
      <c r="V103" t="str">
        <f t="shared" si="58"/>
        <v/>
      </c>
      <c r="W103" t="str">
        <f t="shared" si="59"/>
        <v/>
      </c>
      <c r="X103">
        <f t="shared" si="60"/>
        <v>0</v>
      </c>
      <c r="Y103">
        <f t="shared" si="61"/>
        <v>0</v>
      </c>
      <c r="Z103">
        <f t="shared" si="62"/>
        <v>0</v>
      </c>
      <c r="AA103">
        <f t="shared" si="63"/>
        <v>0</v>
      </c>
      <c r="AB103">
        <f t="shared" si="64"/>
        <v>0</v>
      </c>
      <c r="AC103" t="str">
        <f t="shared" si="65"/>
        <v/>
      </c>
      <c r="AD103" t="str">
        <f t="shared" si="66"/>
        <v/>
      </c>
      <c r="AE103" t="str">
        <f t="shared" si="67"/>
        <v/>
      </c>
      <c r="AF103" t="str">
        <f t="shared" si="68"/>
        <v/>
      </c>
    </row>
    <row r="104" spans="1:32" x14ac:dyDescent="0.25">
      <c r="A104">
        <v>94</v>
      </c>
      <c r="B104" t="str">
        <f>IF('ScoreHelperLeg-A'!B104="","",'ScoreHelperLeg-A'!B104)</f>
        <v/>
      </c>
      <c r="C104" t="s">
        <v>0</v>
      </c>
      <c r="D104" t="str">
        <f t="shared" si="41"/>
        <v/>
      </c>
      <c r="E104" t="str">
        <f>IF(B104="","",IF(COUNTIF($D$11:D104,D104)&gt;1,"DUP",""))</f>
        <v/>
      </c>
      <c r="F104" t="str">
        <f t="shared" si="42"/>
        <v/>
      </c>
      <c r="G104" t="str">
        <f t="shared" si="43"/>
        <v/>
      </c>
      <c r="H104" t="str">
        <f t="shared" si="44"/>
        <v/>
      </c>
      <c r="I104" t="str">
        <f t="shared" si="45"/>
        <v/>
      </c>
      <c r="J104" t="str">
        <f t="shared" si="46"/>
        <v/>
      </c>
      <c r="K104" t="str">
        <f t="shared" si="47"/>
        <v/>
      </c>
      <c r="L104">
        <f t="shared" si="48"/>
        <v>0</v>
      </c>
      <c r="M104">
        <f t="shared" si="49"/>
        <v>0</v>
      </c>
      <c r="N104">
        <f t="shared" si="50"/>
        <v>0</v>
      </c>
      <c r="O104">
        <f t="shared" si="51"/>
        <v>0</v>
      </c>
      <c r="P104">
        <f t="shared" si="52"/>
        <v>0</v>
      </c>
      <c r="Q104">
        <f t="shared" si="53"/>
        <v>0</v>
      </c>
      <c r="R104">
        <f t="shared" si="54"/>
        <v>0</v>
      </c>
      <c r="S104">
        <f t="shared" si="55"/>
        <v>0</v>
      </c>
      <c r="T104">
        <f t="shared" si="56"/>
        <v>0</v>
      </c>
      <c r="U104" t="str">
        <f t="shared" si="57"/>
        <v/>
      </c>
      <c r="V104" t="str">
        <f t="shared" si="58"/>
        <v/>
      </c>
      <c r="W104" t="str">
        <f t="shared" si="59"/>
        <v/>
      </c>
      <c r="X104">
        <f t="shared" si="60"/>
        <v>0</v>
      </c>
      <c r="Y104">
        <f t="shared" si="61"/>
        <v>0</v>
      </c>
      <c r="Z104">
        <f t="shared" si="62"/>
        <v>0</v>
      </c>
      <c r="AA104">
        <f t="shared" si="63"/>
        <v>0</v>
      </c>
      <c r="AB104">
        <f t="shared" si="64"/>
        <v>0</v>
      </c>
      <c r="AC104" t="str">
        <f t="shared" si="65"/>
        <v/>
      </c>
      <c r="AD104" t="str">
        <f t="shared" si="66"/>
        <v/>
      </c>
      <c r="AE104" t="str">
        <f t="shared" si="67"/>
        <v/>
      </c>
      <c r="AF104" t="str">
        <f t="shared" si="68"/>
        <v/>
      </c>
    </row>
    <row r="105" spans="1:32" x14ac:dyDescent="0.25">
      <c r="A105">
        <v>95</v>
      </c>
      <c r="B105" t="str">
        <f>IF('ScoreHelperLeg-A'!B105="","",'ScoreHelperLeg-A'!B105)</f>
        <v/>
      </c>
      <c r="C105" t="s">
        <v>0</v>
      </c>
      <c r="D105" t="str">
        <f t="shared" si="41"/>
        <v/>
      </c>
      <c r="E105" t="str">
        <f>IF(B105="","",IF(COUNTIF($D$11:D105,D105)&gt;1,"DUP",""))</f>
        <v/>
      </c>
      <c r="F105" t="str">
        <f t="shared" si="42"/>
        <v/>
      </c>
      <c r="G105" t="str">
        <f t="shared" si="43"/>
        <v/>
      </c>
      <c r="H105" t="str">
        <f t="shared" si="44"/>
        <v/>
      </c>
      <c r="I105" t="str">
        <f t="shared" si="45"/>
        <v/>
      </c>
      <c r="J105" t="str">
        <f t="shared" si="46"/>
        <v/>
      </c>
      <c r="K105" t="str">
        <f t="shared" si="47"/>
        <v/>
      </c>
      <c r="L105">
        <f t="shared" si="48"/>
        <v>0</v>
      </c>
      <c r="M105">
        <f t="shared" si="49"/>
        <v>0</v>
      </c>
      <c r="N105">
        <f t="shared" si="50"/>
        <v>0</v>
      </c>
      <c r="O105">
        <f t="shared" si="51"/>
        <v>0</v>
      </c>
      <c r="P105">
        <f t="shared" si="52"/>
        <v>0</v>
      </c>
      <c r="Q105">
        <f t="shared" si="53"/>
        <v>0</v>
      </c>
      <c r="R105">
        <f t="shared" si="54"/>
        <v>0</v>
      </c>
      <c r="S105">
        <f t="shared" si="55"/>
        <v>0</v>
      </c>
      <c r="T105">
        <f t="shared" si="56"/>
        <v>0</v>
      </c>
      <c r="U105" t="str">
        <f t="shared" si="57"/>
        <v/>
      </c>
      <c r="V105" t="str">
        <f t="shared" si="58"/>
        <v/>
      </c>
      <c r="W105" t="str">
        <f t="shared" si="59"/>
        <v/>
      </c>
      <c r="X105">
        <f t="shared" si="60"/>
        <v>0</v>
      </c>
      <c r="Y105">
        <f t="shared" si="61"/>
        <v>0</v>
      </c>
      <c r="Z105">
        <f t="shared" si="62"/>
        <v>0</v>
      </c>
      <c r="AA105">
        <f t="shared" si="63"/>
        <v>0</v>
      </c>
      <c r="AB105">
        <f t="shared" si="64"/>
        <v>0</v>
      </c>
      <c r="AC105" t="str">
        <f t="shared" si="65"/>
        <v/>
      </c>
      <c r="AD105" t="str">
        <f t="shared" si="66"/>
        <v/>
      </c>
      <c r="AE105" t="str">
        <f t="shared" si="67"/>
        <v/>
      </c>
      <c r="AF105" t="str">
        <f t="shared" si="68"/>
        <v/>
      </c>
    </row>
    <row r="106" spans="1:32" x14ac:dyDescent="0.25">
      <c r="A106">
        <v>96</v>
      </c>
      <c r="B106" t="str">
        <f>IF('ScoreHelperLeg-A'!B106="","",'ScoreHelperLeg-A'!B106)</f>
        <v/>
      </c>
      <c r="C106" t="s">
        <v>0</v>
      </c>
      <c r="D106" t="str">
        <f t="shared" si="41"/>
        <v/>
      </c>
      <c r="E106" t="str">
        <f>IF(B106="","",IF(COUNTIF($D$11:D106,D106)&gt;1,"DUP",""))</f>
        <v/>
      </c>
      <c r="F106" t="str">
        <f t="shared" si="42"/>
        <v/>
      </c>
      <c r="G106" t="str">
        <f t="shared" si="43"/>
        <v/>
      </c>
      <c r="H106" t="str">
        <f t="shared" si="44"/>
        <v/>
      </c>
      <c r="I106" t="str">
        <f t="shared" si="45"/>
        <v/>
      </c>
      <c r="J106" t="str">
        <f t="shared" si="46"/>
        <v/>
      </c>
      <c r="K106" t="str">
        <f t="shared" si="47"/>
        <v/>
      </c>
      <c r="L106">
        <f t="shared" si="48"/>
        <v>0</v>
      </c>
      <c r="M106">
        <f t="shared" si="49"/>
        <v>0</v>
      </c>
      <c r="N106">
        <f t="shared" si="50"/>
        <v>0</v>
      </c>
      <c r="O106">
        <f t="shared" si="51"/>
        <v>0</v>
      </c>
      <c r="P106">
        <f t="shared" si="52"/>
        <v>0</v>
      </c>
      <c r="Q106">
        <f t="shared" si="53"/>
        <v>0</v>
      </c>
      <c r="R106">
        <f t="shared" si="54"/>
        <v>0</v>
      </c>
      <c r="S106">
        <f t="shared" si="55"/>
        <v>0</v>
      </c>
      <c r="T106">
        <f t="shared" si="56"/>
        <v>0</v>
      </c>
      <c r="U106" t="str">
        <f t="shared" si="57"/>
        <v/>
      </c>
      <c r="V106" t="str">
        <f t="shared" si="58"/>
        <v/>
      </c>
      <c r="W106" t="str">
        <f t="shared" si="59"/>
        <v/>
      </c>
      <c r="X106">
        <f t="shared" si="60"/>
        <v>0</v>
      </c>
      <c r="Y106">
        <f t="shared" si="61"/>
        <v>0</v>
      </c>
      <c r="Z106">
        <f t="shared" si="62"/>
        <v>0</v>
      </c>
      <c r="AA106">
        <f t="shared" si="63"/>
        <v>0</v>
      </c>
      <c r="AB106">
        <f t="shared" si="64"/>
        <v>0</v>
      </c>
      <c r="AC106" t="str">
        <f t="shared" si="65"/>
        <v/>
      </c>
      <c r="AD106" t="str">
        <f t="shared" si="66"/>
        <v/>
      </c>
      <c r="AE106" t="str">
        <f t="shared" si="67"/>
        <v/>
      </c>
      <c r="AF106" t="str">
        <f t="shared" si="68"/>
        <v/>
      </c>
    </row>
    <row r="113" spans="1:17" x14ac:dyDescent="0.25">
      <c r="P113" t="s">
        <v>1428</v>
      </c>
      <c r="Q113" t="s">
        <v>1429</v>
      </c>
    </row>
    <row r="114" spans="1:17" x14ac:dyDescent="0.25">
      <c r="P114" t="s">
        <v>912</v>
      </c>
      <c r="Q114" t="s">
        <v>1430</v>
      </c>
    </row>
    <row r="115" spans="1:17" x14ac:dyDescent="0.25">
      <c r="P115" t="s">
        <v>914</v>
      </c>
      <c r="Q115" t="s">
        <v>1431</v>
      </c>
    </row>
    <row r="116" spans="1:17" x14ac:dyDescent="0.25">
      <c r="P116" t="s">
        <v>0</v>
      </c>
      <c r="Q116" t="s">
        <v>920</v>
      </c>
    </row>
    <row r="117" spans="1:17" x14ac:dyDescent="0.25">
      <c r="P117" t="s">
        <v>1368</v>
      </c>
      <c r="Q117" t="s">
        <v>1365</v>
      </c>
    </row>
    <row r="118" spans="1:17" x14ac:dyDescent="0.25">
      <c r="P118" t="s">
        <v>1</v>
      </c>
      <c r="Q118" t="s">
        <v>1366</v>
      </c>
    </row>
    <row r="119" spans="1:17" x14ac:dyDescent="0.25">
      <c r="P119" t="s">
        <v>2</v>
      </c>
      <c r="Q119" t="s">
        <v>1367</v>
      </c>
    </row>
    <row r="120" spans="1:17" x14ac:dyDescent="0.25">
      <c r="P120" t="s">
        <v>925</v>
      </c>
      <c r="Q120" t="s">
        <v>1427</v>
      </c>
    </row>
    <row r="121" spans="1:17" x14ac:dyDescent="0.25">
      <c r="A121" t="s">
        <v>907</v>
      </c>
      <c r="B121" t="s">
        <v>908</v>
      </c>
      <c r="C121" t="s">
        <v>909</v>
      </c>
      <c r="D121" t="s">
        <v>3</v>
      </c>
      <c r="E121" t="s">
        <v>4</v>
      </c>
      <c r="F121" t="s">
        <v>910</v>
      </c>
      <c r="G121" t="s">
        <v>954</v>
      </c>
      <c r="H121" t="s">
        <v>915</v>
      </c>
      <c r="I121" t="s">
        <v>916</v>
      </c>
      <c r="J121" t="s">
        <v>917</v>
      </c>
      <c r="K121" t="s">
        <v>922</v>
      </c>
      <c r="L121" t="s">
        <v>923</v>
      </c>
      <c r="M121" t="s">
        <v>0</v>
      </c>
      <c r="N121" t="s">
        <v>1</v>
      </c>
      <c r="O121" t="s">
        <v>2</v>
      </c>
    </row>
    <row r="122" spans="1:17" x14ac:dyDescent="0.25">
      <c r="A122" t="s">
        <v>5</v>
      </c>
      <c r="C122" t="s">
        <v>6</v>
      </c>
      <c r="D122">
        <v>35.268549999999998</v>
      </c>
      <c r="E122">
        <v>-116.07033</v>
      </c>
      <c r="F122" t="s">
        <v>7</v>
      </c>
      <c r="G122" t="s">
        <v>1369</v>
      </c>
      <c r="K122">
        <v>6360</v>
      </c>
      <c r="L122" t="s">
        <v>0</v>
      </c>
      <c r="M122">
        <v>25</v>
      </c>
      <c r="N122">
        <v>25</v>
      </c>
      <c r="O122">
        <v>25</v>
      </c>
      <c r="P122" t="s">
        <v>0</v>
      </c>
      <c r="Q122" t="str">
        <f>VLOOKUP(P122,$P$113:$Q$120,2,FALSE)</f>
        <v>Alien</v>
      </c>
    </row>
    <row r="123" spans="1:17" x14ac:dyDescent="0.25">
      <c r="A123" t="s">
        <v>8</v>
      </c>
      <c r="C123" t="s">
        <v>9</v>
      </c>
      <c r="D123">
        <v>30.477409000000002</v>
      </c>
      <c r="E123">
        <v>-90.036278999999993</v>
      </c>
      <c r="F123" t="s">
        <v>7</v>
      </c>
      <c r="G123" t="s">
        <v>1370</v>
      </c>
      <c r="K123">
        <v>1194</v>
      </c>
      <c r="L123" t="s">
        <v>0</v>
      </c>
      <c r="M123" t="s">
        <v>10</v>
      </c>
      <c r="N123" t="s">
        <v>10</v>
      </c>
      <c r="O123">
        <v>20</v>
      </c>
      <c r="P123" t="s">
        <v>0</v>
      </c>
      <c r="Q123" t="str">
        <f t="shared" ref="Q123:Q186" si="69">VLOOKUP(P123,$P$113:$Q$120,2,FALSE)</f>
        <v>Alien</v>
      </c>
    </row>
    <row r="124" spans="1:17" x14ac:dyDescent="0.25">
      <c r="A124" t="s">
        <v>11</v>
      </c>
      <c r="C124" t="s">
        <v>12</v>
      </c>
      <c r="D124">
        <v>39.778475999999998</v>
      </c>
      <c r="E124">
        <v>-84.107308000000003</v>
      </c>
      <c r="F124" t="s">
        <v>13</v>
      </c>
      <c r="G124" t="s">
        <v>1371</v>
      </c>
      <c r="K124">
        <v>1750</v>
      </c>
      <c r="L124" t="s">
        <v>0</v>
      </c>
      <c r="M124">
        <v>10</v>
      </c>
      <c r="N124">
        <v>10</v>
      </c>
      <c r="O124" t="s">
        <v>10</v>
      </c>
      <c r="P124" t="s">
        <v>0</v>
      </c>
      <c r="Q124" t="str">
        <f t="shared" si="69"/>
        <v>Alien</v>
      </c>
    </row>
    <row r="125" spans="1:17" x14ac:dyDescent="0.25">
      <c r="A125" t="s">
        <v>14</v>
      </c>
      <c r="C125" t="s">
        <v>15</v>
      </c>
      <c r="D125">
        <v>41.107968999999997</v>
      </c>
      <c r="E125">
        <v>-101.717337</v>
      </c>
      <c r="F125" t="s">
        <v>16</v>
      </c>
      <c r="G125" t="s">
        <v>1372</v>
      </c>
      <c r="K125">
        <v>1758</v>
      </c>
      <c r="L125" t="s">
        <v>0</v>
      </c>
      <c r="M125" t="s">
        <v>10</v>
      </c>
      <c r="N125" t="s">
        <v>10</v>
      </c>
      <c r="O125">
        <v>20</v>
      </c>
      <c r="P125" t="s">
        <v>0</v>
      </c>
      <c r="Q125" t="str">
        <f t="shared" si="69"/>
        <v>Alien</v>
      </c>
    </row>
    <row r="126" spans="1:17" x14ac:dyDescent="0.25">
      <c r="A126" t="s">
        <v>17</v>
      </c>
      <c r="C126" t="s">
        <v>18</v>
      </c>
      <c r="D126">
        <v>36.877656000000002</v>
      </c>
      <c r="E126">
        <v>-107.841341</v>
      </c>
      <c r="F126" t="s">
        <v>7</v>
      </c>
      <c r="G126" t="s">
        <v>1373</v>
      </c>
      <c r="K126">
        <v>14561</v>
      </c>
      <c r="L126" t="s">
        <v>0</v>
      </c>
      <c r="M126" t="s">
        <v>10</v>
      </c>
      <c r="N126" t="s">
        <v>10</v>
      </c>
      <c r="O126">
        <v>10</v>
      </c>
      <c r="P126" t="s">
        <v>0</v>
      </c>
      <c r="Q126" t="str">
        <f t="shared" si="69"/>
        <v>Alien</v>
      </c>
    </row>
    <row r="127" spans="1:17" x14ac:dyDescent="0.25">
      <c r="A127" t="s">
        <v>19</v>
      </c>
      <c r="C127" t="s">
        <v>20</v>
      </c>
      <c r="D127">
        <v>32.721369000000003</v>
      </c>
      <c r="E127">
        <v>-96.168052000000003</v>
      </c>
      <c r="F127" t="s">
        <v>7</v>
      </c>
      <c r="G127" t="s">
        <v>1374</v>
      </c>
      <c r="K127">
        <v>1645</v>
      </c>
      <c r="L127" t="s">
        <v>0</v>
      </c>
      <c r="M127" t="s">
        <v>10</v>
      </c>
      <c r="N127" t="s">
        <v>10</v>
      </c>
      <c r="O127">
        <v>10</v>
      </c>
      <c r="P127" t="s">
        <v>0</v>
      </c>
      <c r="Q127" t="str">
        <f t="shared" si="69"/>
        <v>Alien</v>
      </c>
    </row>
    <row r="128" spans="1:17" x14ac:dyDescent="0.25">
      <c r="A128" t="s">
        <v>23</v>
      </c>
      <c r="C128" t="s">
        <v>24</v>
      </c>
      <c r="D128">
        <v>40.562429000000002</v>
      </c>
      <c r="E128">
        <v>-89.630486000000005</v>
      </c>
      <c r="F128" t="s">
        <v>7</v>
      </c>
      <c r="G128" t="s">
        <v>1375</v>
      </c>
      <c r="K128">
        <v>1259</v>
      </c>
      <c r="L128" t="s">
        <v>0</v>
      </c>
      <c r="M128">
        <v>5</v>
      </c>
      <c r="N128">
        <v>5</v>
      </c>
      <c r="O128" t="s">
        <v>10</v>
      </c>
      <c r="P128" t="s">
        <v>0</v>
      </c>
      <c r="Q128" t="str">
        <f t="shared" si="69"/>
        <v>Alien</v>
      </c>
    </row>
    <row r="129" spans="1:17" x14ac:dyDescent="0.25">
      <c r="A129" t="s">
        <v>25</v>
      </c>
      <c r="C129" t="s">
        <v>26</v>
      </c>
      <c r="D129">
        <v>32.786138999999999</v>
      </c>
      <c r="E129">
        <v>-96.788396000000006</v>
      </c>
      <c r="F129" t="s">
        <v>7</v>
      </c>
      <c r="G129" t="s">
        <v>1376</v>
      </c>
      <c r="K129">
        <v>3850</v>
      </c>
      <c r="L129" t="s">
        <v>0</v>
      </c>
      <c r="M129">
        <v>10</v>
      </c>
      <c r="N129" t="s">
        <v>10</v>
      </c>
      <c r="O129" t="s">
        <v>10</v>
      </c>
      <c r="P129" t="s">
        <v>0</v>
      </c>
      <c r="Q129" t="str">
        <f t="shared" si="69"/>
        <v>Alien</v>
      </c>
    </row>
    <row r="130" spans="1:17" x14ac:dyDescent="0.25">
      <c r="A130" t="s">
        <v>27</v>
      </c>
      <c r="C130" t="s">
        <v>28</v>
      </c>
      <c r="D130">
        <v>42.594875999999999</v>
      </c>
      <c r="E130">
        <v>-87.821031000000005</v>
      </c>
      <c r="F130" t="s">
        <v>7</v>
      </c>
      <c r="G130" t="s">
        <v>1377</v>
      </c>
      <c r="K130">
        <v>1883</v>
      </c>
      <c r="L130" t="s">
        <v>0</v>
      </c>
      <c r="M130">
        <v>10</v>
      </c>
      <c r="N130" t="s">
        <v>10</v>
      </c>
      <c r="O130">
        <v>10</v>
      </c>
      <c r="P130" t="s">
        <v>0</v>
      </c>
      <c r="Q130" t="str">
        <f t="shared" si="69"/>
        <v>Alien</v>
      </c>
    </row>
    <row r="131" spans="1:17" x14ac:dyDescent="0.25">
      <c r="A131" t="s">
        <v>29</v>
      </c>
      <c r="C131" t="s">
        <v>30</v>
      </c>
      <c r="D131">
        <v>40.51108</v>
      </c>
      <c r="E131">
        <v>-78.396411999999998</v>
      </c>
      <c r="F131" t="s">
        <v>7</v>
      </c>
      <c r="G131" t="s">
        <v>1378</v>
      </c>
      <c r="K131">
        <v>1685</v>
      </c>
      <c r="L131" t="s">
        <v>0</v>
      </c>
      <c r="M131">
        <v>10</v>
      </c>
      <c r="N131">
        <v>10</v>
      </c>
      <c r="O131" t="s">
        <v>10</v>
      </c>
      <c r="P131" t="s">
        <v>0</v>
      </c>
      <c r="Q131" t="str">
        <f t="shared" si="69"/>
        <v>Alien</v>
      </c>
    </row>
    <row r="132" spans="1:17" x14ac:dyDescent="0.25">
      <c r="A132" t="s">
        <v>31</v>
      </c>
      <c r="C132" t="s">
        <v>32</v>
      </c>
      <c r="D132">
        <v>30.485274</v>
      </c>
      <c r="E132">
        <v>-84.162553000000003</v>
      </c>
      <c r="F132" t="s">
        <v>33</v>
      </c>
      <c r="G132" t="s">
        <v>1379</v>
      </c>
      <c r="K132">
        <v>5384</v>
      </c>
      <c r="L132" t="s">
        <v>0</v>
      </c>
      <c r="M132">
        <v>5</v>
      </c>
      <c r="N132">
        <v>5</v>
      </c>
      <c r="O132">
        <v>5</v>
      </c>
      <c r="P132" t="s">
        <v>0</v>
      </c>
      <c r="Q132" t="str">
        <f t="shared" si="69"/>
        <v>Alien</v>
      </c>
    </row>
    <row r="133" spans="1:17" x14ac:dyDescent="0.25">
      <c r="A133" t="s">
        <v>34</v>
      </c>
      <c r="C133" t="s">
        <v>35</v>
      </c>
      <c r="D133">
        <v>47.473120999999999</v>
      </c>
      <c r="E133">
        <v>-115.925662</v>
      </c>
      <c r="F133" t="s">
        <v>7</v>
      </c>
      <c r="G133" t="s">
        <v>1380</v>
      </c>
      <c r="K133">
        <v>6319</v>
      </c>
      <c r="L133" t="s">
        <v>0</v>
      </c>
      <c r="M133" t="s">
        <v>10</v>
      </c>
      <c r="N133" t="s">
        <v>10</v>
      </c>
      <c r="O133">
        <v>20</v>
      </c>
      <c r="P133" t="s">
        <v>0</v>
      </c>
      <c r="Q133" t="str">
        <f t="shared" si="69"/>
        <v>Alien</v>
      </c>
    </row>
    <row r="134" spans="1:17" x14ac:dyDescent="0.25">
      <c r="A134" t="s">
        <v>36</v>
      </c>
      <c r="C134" t="s">
        <v>37</v>
      </c>
      <c r="D134">
        <v>43.438510999999998</v>
      </c>
      <c r="E134">
        <v>-94.817020999999997</v>
      </c>
      <c r="F134" t="s">
        <v>7</v>
      </c>
      <c r="G134" t="s">
        <v>1381</v>
      </c>
      <c r="K134">
        <v>1199</v>
      </c>
      <c r="L134" t="s">
        <v>0</v>
      </c>
      <c r="M134" t="s">
        <v>10</v>
      </c>
      <c r="N134" t="s">
        <v>10</v>
      </c>
      <c r="O134">
        <v>20</v>
      </c>
      <c r="P134" t="s">
        <v>0</v>
      </c>
      <c r="Q134" t="str">
        <f t="shared" si="69"/>
        <v>Alien</v>
      </c>
    </row>
    <row r="135" spans="1:17" x14ac:dyDescent="0.25">
      <c r="A135" t="s">
        <v>38</v>
      </c>
      <c r="C135" t="s">
        <v>39</v>
      </c>
      <c r="D135">
        <v>33.213009</v>
      </c>
      <c r="E135">
        <v>-87.545558</v>
      </c>
      <c r="F135" t="s">
        <v>7</v>
      </c>
      <c r="G135" t="s">
        <v>1382</v>
      </c>
      <c r="K135">
        <v>1424</v>
      </c>
      <c r="L135" t="s">
        <v>0</v>
      </c>
      <c r="M135">
        <v>5</v>
      </c>
      <c r="N135">
        <v>5</v>
      </c>
      <c r="O135" t="s">
        <v>10</v>
      </c>
      <c r="P135" t="s">
        <v>0</v>
      </c>
      <c r="Q135" t="str">
        <f t="shared" si="69"/>
        <v>Alien</v>
      </c>
    </row>
    <row r="136" spans="1:17" x14ac:dyDescent="0.25">
      <c r="A136" t="s">
        <v>40</v>
      </c>
      <c r="C136" t="s">
        <v>41</v>
      </c>
      <c r="D136">
        <v>39.088166000000001</v>
      </c>
      <c r="E136">
        <v>-84.526443999999998</v>
      </c>
      <c r="F136" t="s">
        <v>7</v>
      </c>
      <c r="G136" t="s">
        <v>1383</v>
      </c>
      <c r="K136">
        <v>156</v>
      </c>
      <c r="L136" t="s">
        <v>0</v>
      </c>
      <c r="M136" t="s">
        <v>10</v>
      </c>
      <c r="N136" t="s">
        <v>10</v>
      </c>
      <c r="O136">
        <v>20</v>
      </c>
      <c r="P136" t="s">
        <v>0</v>
      </c>
      <c r="Q136" t="str">
        <f t="shared" si="69"/>
        <v>Alien</v>
      </c>
    </row>
    <row r="137" spans="1:17" x14ac:dyDescent="0.25">
      <c r="A137" t="s">
        <v>42</v>
      </c>
      <c r="C137" t="s">
        <v>43</v>
      </c>
      <c r="D137">
        <v>39.588634999999996</v>
      </c>
      <c r="E137">
        <v>-84.338122999999996</v>
      </c>
      <c r="F137" t="s">
        <v>7</v>
      </c>
      <c r="G137" t="s">
        <v>1384</v>
      </c>
      <c r="K137">
        <v>301</v>
      </c>
      <c r="L137" t="s">
        <v>0</v>
      </c>
      <c r="M137" t="s">
        <v>10</v>
      </c>
      <c r="N137" t="s">
        <v>10</v>
      </c>
      <c r="O137">
        <v>20</v>
      </c>
      <c r="P137" t="s">
        <v>0</v>
      </c>
      <c r="Q137" t="str">
        <f t="shared" si="69"/>
        <v>Alien</v>
      </c>
    </row>
    <row r="138" spans="1:17" x14ac:dyDescent="0.25">
      <c r="A138" t="s">
        <v>44</v>
      </c>
      <c r="C138" t="s">
        <v>45</v>
      </c>
      <c r="D138">
        <v>38.773418999999997</v>
      </c>
      <c r="E138">
        <v>-75.228796000000003</v>
      </c>
      <c r="F138" t="s">
        <v>7</v>
      </c>
      <c r="G138" t="s">
        <v>1385</v>
      </c>
      <c r="K138">
        <v>1118</v>
      </c>
      <c r="L138" t="s">
        <v>0</v>
      </c>
      <c r="M138" t="s">
        <v>10</v>
      </c>
      <c r="N138" t="s">
        <v>10</v>
      </c>
      <c r="O138">
        <v>20</v>
      </c>
      <c r="P138" t="s">
        <v>0</v>
      </c>
      <c r="Q138" t="str">
        <f t="shared" si="69"/>
        <v>Alien</v>
      </c>
    </row>
    <row r="139" spans="1:17" x14ac:dyDescent="0.25">
      <c r="A139" t="s">
        <v>46</v>
      </c>
      <c r="C139" t="s">
        <v>47</v>
      </c>
      <c r="D139">
        <v>30.340644000000001</v>
      </c>
      <c r="E139">
        <v>-87.103092000000004</v>
      </c>
      <c r="F139" t="s">
        <v>7</v>
      </c>
      <c r="G139" t="s">
        <v>1386</v>
      </c>
      <c r="K139">
        <v>1413</v>
      </c>
      <c r="L139" t="s">
        <v>0</v>
      </c>
      <c r="M139" t="s">
        <v>10</v>
      </c>
      <c r="N139" t="s">
        <v>10</v>
      </c>
      <c r="O139">
        <v>20</v>
      </c>
      <c r="P139" t="s">
        <v>0</v>
      </c>
      <c r="Q139" t="str">
        <f t="shared" si="69"/>
        <v>Alien</v>
      </c>
    </row>
    <row r="140" spans="1:17" x14ac:dyDescent="0.25">
      <c r="A140" t="s">
        <v>48</v>
      </c>
      <c r="C140" t="s">
        <v>49</v>
      </c>
      <c r="D140">
        <v>38.960191999999999</v>
      </c>
      <c r="E140">
        <v>-89.764780000000002</v>
      </c>
      <c r="F140" t="s">
        <v>7</v>
      </c>
      <c r="G140" t="s">
        <v>1387</v>
      </c>
      <c r="K140">
        <v>463</v>
      </c>
      <c r="L140" t="s">
        <v>0</v>
      </c>
      <c r="M140" t="s">
        <v>10</v>
      </c>
      <c r="N140" t="s">
        <v>10</v>
      </c>
      <c r="O140">
        <v>20</v>
      </c>
      <c r="P140" t="s">
        <v>0</v>
      </c>
      <c r="Q140" t="str">
        <f t="shared" si="69"/>
        <v>Alien</v>
      </c>
    </row>
    <row r="141" spans="1:17" x14ac:dyDescent="0.25">
      <c r="A141" t="s">
        <v>50</v>
      </c>
      <c r="C141" t="s">
        <v>51</v>
      </c>
      <c r="D141">
        <v>32.898052</v>
      </c>
      <c r="E141">
        <v>-96.300079999999994</v>
      </c>
      <c r="F141" t="s">
        <v>7</v>
      </c>
      <c r="G141" t="s">
        <v>1388</v>
      </c>
      <c r="K141">
        <v>1117</v>
      </c>
      <c r="L141" t="s">
        <v>0</v>
      </c>
      <c r="M141" t="s">
        <v>10</v>
      </c>
      <c r="N141" t="s">
        <v>10</v>
      </c>
      <c r="O141">
        <v>20</v>
      </c>
      <c r="P141" t="s">
        <v>0</v>
      </c>
      <c r="Q141" t="str">
        <f t="shared" si="69"/>
        <v>Alien</v>
      </c>
    </row>
    <row r="142" spans="1:17" x14ac:dyDescent="0.25">
      <c r="A142" t="s">
        <v>52</v>
      </c>
      <c r="C142" t="s">
        <v>53</v>
      </c>
      <c r="D142">
        <v>38.664555</v>
      </c>
      <c r="E142">
        <v>-80.709121999999994</v>
      </c>
      <c r="F142" t="s">
        <v>7</v>
      </c>
      <c r="G142" t="s">
        <v>1389</v>
      </c>
      <c r="K142">
        <v>1557</v>
      </c>
      <c r="L142" t="s">
        <v>0</v>
      </c>
      <c r="M142">
        <v>10</v>
      </c>
      <c r="N142" t="s">
        <v>10</v>
      </c>
      <c r="O142">
        <v>10</v>
      </c>
      <c r="P142" t="s">
        <v>0</v>
      </c>
      <c r="Q142" t="str">
        <f t="shared" si="69"/>
        <v>Alien</v>
      </c>
    </row>
    <row r="143" spans="1:17" x14ac:dyDescent="0.25">
      <c r="A143" t="s">
        <v>54</v>
      </c>
      <c r="C143" t="s">
        <v>55</v>
      </c>
      <c r="D143">
        <v>42.996586000000001</v>
      </c>
      <c r="E143">
        <v>-78.526291999999998</v>
      </c>
      <c r="F143" t="s">
        <v>7</v>
      </c>
      <c r="G143" t="s">
        <v>1390</v>
      </c>
      <c r="K143">
        <v>2193</v>
      </c>
      <c r="L143" t="s">
        <v>0</v>
      </c>
      <c r="M143" t="s">
        <v>10</v>
      </c>
      <c r="N143">
        <v>10</v>
      </c>
      <c r="O143" t="s">
        <v>10</v>
      </c>
      <c r="P143" t="s">
        <v>0</v>
      </c>
      <c r="Q143" t="str">
        <f t="shared" si="69"/>
        <v>Alien</v>
      </c>
    </row>
    <row r="144" spans="1:17" x14ac:dyDescent="0.25">
      <c r="A144" t="s">
        <v>21</v>
      </c>
      <c r="C144" t="s">
        <v>22</v>
      </c>
      <c r="D144">
        <v>38.516171</v>
      </c>
      <c r="E144">
        <v>-98.159043999999994</v>
      </c>
      <c r="F144" t="s">
        <v>7</v>
      </c>
      <c r="G144" t="s">
        <v>1391</v>
      </c>
      <c r="K144">
        <v>5400</v>
      </c>
      <c r="L144" t="s">
        <v>0</v>
      </c>
      <c r="M144">
        <v>10</v>
      </c>
      <c r="N144">
        <v>10</v>
      </c>
      <c r="O144" t="s">
        <v>10</v>
      </c>
      <c r="P144" t="s">
        <v>0</v>
      </c>
      <c r="Q144" t="str">
        <f t="shared" si="69"/>
        <v>Alien</v>
      </c>
    </row>
    <row r="145" spans="1:17" x14ac:dyDescent="0.25">
      <c r="A145" t="s">
        <v>56</v>
      </c>
      <c r="C145" t="s">
        <v>57</v>
      </c>
      <c r="D145">
        <v>43.026266</v>
      </c>
      <c r="E145">
        <v>-124.414924</v>
      </c>
      <c r="F145" t="s">
        <v>7</v>
      </c>
      <c r="G145" t="s">
        <v>1392</v>
      </c>
      <c r="K145">
        <v>8913</v>
      </c>
      <c r="L145" t="s">
        <v>0</v>
      </c>
      <c r="M145">
        <v>10</v>
      </c>
      <c r="N145">
        <v>10</v>
      </c>
      <c r="O145" t="s">
        <v>10</v>
      </c>
      <c r="P145" t="s">
        <v>0</v>
      </c>
      <c r="Q145" t="str">
        <f t="shared" si="69"/>
        <v>Alien</v>
      </c>
    </row>
    <row r="146" spans="1:17" x14ac:dyDescent="0.25">
      <c r="A146" t="s">
        <v>58</v>
      </c>
      <c r="C146" t="s">
        <v>59</v>
      </c>
      <c r="D146">
        <v>44.085514000000003</v>
      </c>
      <c r="E146">
        <v>-71.684162999999998</v>
      </c>
      <c r="F146" t="s">
        <v>7</v>
      </c>
      <c r="G146" t="s">
        <v>1393</v>
      </c>
      <c r="K146">
        <v>2982</v>
      </c>
      <c r="L146" t="s">
        <v>0</v>
      </c>
      <c r="M146">
        <v>20</v>
      </c>
      <c r="N146" t="s">
        <v>10</v>
      </c>
      <c r="O146" t="s">
        <v>10</v>
      </c>
      <c r="P146" t="s">
        <v>0</v>
      </c>
      <c r="Q146" t="str">
        <f t="shared" si="69"/>
        <v>Alien</v>
      </c>
    </row>
    <row r="147" spans="1:17" x14ac:dyDescent="0.25">
      <c r="A147" t="s">
        <v>60</v>
      </c>
      <c r="C147" t="s">
        <v>61</v>
      </c>
      <c r="D147">
        <v>37.646785999999999</v>
      </c>
      <c r="E147">
        <v>-115.745728</v>
      </c>
      <c r="F147" t="s">
        <v>7</v>
      </c>
      <c r="G147" t="s">
        <v>1394</v>
      </c>
      <c r="K147">
        <v>9320</v>
      </c>
      <c r="L147" t="s">
        <v>0</v>
      </c>
      <c r="M147" t="s">
        <v>10</v>
      </c>
      <c r="N147" t="s">
        <v>10</v>
      </c>
      <c r="O147">
        <v>35</v>
      </c>
      <c r="P147" t="s">
        <v>0</v>
      </c>
      <c r="Q147" t="str">
        <f t="shared" si="69"/>
        <v>Alien</v>
      </c>
    </row>
    <row r="148" spans="1:17" x14ac:dyDescent="0.25">
      <c r="A148" t="s">
        <v>62</v>
      </c>
      <c r="C148" t="s">
        <v>63</v>
      </c>
      <c r="D148">
        <v>35.301251000000001</v>
      </c>
      <c r="E148">
        <v>-83.110129999999998</v>
      </c>
      <c r="F148" t="s">
        <v>7</v>
      </c>
      <c r="G148" t="s">
        <v>1395</v>
      </c>
      <c r="K148">
        <v>1474</v>
      </c>
      <c r="L148" t="s">
        <v>0</v>
      </c>
      <c r="M148">
        <v>10</v>
      </c>
      <c r="N148">
        <v>10</v>
      </c>
      <c r="O148" t="s">
        <v>10</v>
      </c>
      <c r="P148" t="s">
        <v>0</v>
      </c>
      <c r="Q148" t="str">
        <f t="shared" si="69"/>
        <v>Alien</v>
      </c>
    </row>
    <row r="149" spans="1:17" x14ac:dyDescent="0.25">
      <c r="A149" t="s">
        <v>64</v>
      </c>
      <c r="C149" t="s">
        <v>65</v>
      </c>
      <c r="D149">
        <v>40.186129999999999</v>
      </c>
      <c r="E149">
        <v>-79.462969999999999</v>
      </c>
      <c r="F149" t="s">
        <v>7</v>
      </c>
      <c r="G149" t="s">
        <v>1396</v>
      </c>
      <c r="K149">
        <v>703</v>
      </c>
      <c r="L149" t="s">
        <v>0</v>
      </c>
      <c r="M149" t="s">
        <v>10</v>
      </c>
      <c r="N149" t="s">
        <v>10</v>
      </c>
      <c r="O149">
        <v>20</v>
      </c>
      <c r="P149" t="s">
        <v>0</v>
      </c>
      <c r="Q149" t="str">
        <f t="shared" si="69"/>
        <v>Alien</v>
      </c>
    </row>
    <row r="150" spans="1:17" x14ac:dyDescent="0.25">
      <c r="A150" t="s">
        <v>68</v>
      </c>
      <c r="C150" t="s">
        <v>69</v>
      </c>
      <c r="D150">
        <v>45.725648</v>
      </c>
      <c r="E150">
        <v>-73.687370999999999</v>
      </c>
      <c r="F150" t="s">
        <v>7</v>
      </c>
      <c r="G150" t="s">
        <v>1397</v>
      </c>
      <c r="K150">
        <v>6146</v>
      </c>
      <c r="L150" t="s">
        <v>0</v>
      </c>
      <c r="M150">
        <v>10</v>
      </c>
      <c r="N150" t="s">
        <v>10</v>
      </c>
      <c r="O150">
        <v>10</v>
      </c>
      <c r="P150" t="s">
        <v>0</v>
      </c>
      <c r="Q150" t="str">
        <f t="shared" si="69"/>
        <v>Alien</v>
      </c>
    </row>
    <row r="151" spans="1:17" x14ac:dyDescent="0.25">
      <c r="A151" t="s">
        <v>70</v>
      </c>
      <c r="C151" t="s">
        <v>71</v>
      </c>
      <c r="D151">
        <v>40.696142999999999</v>
      </c>
      <c r="E151">
        <v>-80.010345000000001</v>
      </c>
      <c r="F151" t="s">
        <v>7</v>
      </c>
      <c r="G151" t="s">
        <v>1398</v>
      </c>
      <c r="K151">
        <v>1678</v>
      </c>
      <c r="L151" t="s">
        <v>0</v>
      </c>
      <c r="M151" t="s">
        <v>10</v>
      </c>
      <c r="N151" t="s">
        <v>10</v>
      </c>
      <c r="O151">
        <v>15</v>
      </c>
      <c r="P151" t="s">
        <v>0</v>
      </c>
      <c r="Q151" t="str">
        <f t="shared" si="69"/>
        <v>Alien</v>
      </c>
    </row>
    <row r="152" spans="1:17" x14ac:dyDescent="0.25">
      <c r="A152" t="s">
        <v>72</v>
      </c>
      <c r="C152" t="s">
        <v>73</v>
      </c>
      <c r="D152">
        <v>27.962161999999999</v>
      </c>
      <c r="E152">
        <v>-82.504672999999997</v>
      </c>
      <c r="F152" t="s">
        <v>7</v>
      </c>
      <c r="G152" t="s">
        <v>1399</v>
      </c>
      <c r="K152">
        <v>1831</v>
      </c>
      <c r="L152" t="s">
        <v>0</v>
      </c>
      <c r="M152" t="s">
        <v>10</v>
      </c>
      <c r="N152" t="s">
        <v>10</v>
      </c>
      <c r="O152">
        <v>20</v>
      </c>
      <c r="P152" t="s">
        <v>0</v>
      </c>
      <c r="Q152" t="str">
        <f t="shared" si="69"/>
        <v>Alien</v>
      </c>
    </row>
    <row r="153" spans="1:17" x14ac:dyDescent="0.25">
      <c r="A153" t="s">
        <v>74</v>
      </c>
      <c r="C153" t="s">
        <v>75</v>
      </c>
      <c r="D153">
        <v>36.115667999999999</v>
      </c>
      <c r="E153">
        <v>-97.032230999999996</v>
      </c>
      <c r="F153" t="s">
        <v>7</v>
      </c>
      <c r="G153" t="s">
        <v>1400</v>
      </c>
      <c r="K153">
        <v>3840</v>
      </c>
      <c r="L153" t="s">
        <v>0</v>
      </c>
      <c r="M153">
        <v>10</v>
      </c>
      <c r="N153">
        <v>10</v>
      </c>
      <c r="O153" t="s">
        <v>10</v>
      </c>
      <c r="P153" t="s">
        <v>0</v>
      </c>
      <c r="Q153" t="str">
        <f t="shared" si="69"/>
        <v>Alien</v>
      </c>
    </row>
    <row r="154" spans="1:17" x14ac:dyDescent="0.25">
      <c r="A154" t="s">
        <v>76</v>
      </c>
      <c r="C154" t="s">
        <v>77</v>
      </c>
      <c r="D154">
        <v>43.983184999999999</v>
      </c>
      <c r="E154">
        <v>-78.291283000000007</v>
      </c>
      <c r="F154" t="s">
        <v>955</v>
      </c>
      <c r="G154" t="s">
        <v>1401</v>
      </c>
      <c r="K154">
        <v>1942</v>
      </c>
      <c r="L154" t="s">
        <v>0</v>
      </c>
      <c r="M154">
        <v>10</v>
      </c>
      <c r="N154" t="s">
        <v>10</v>
      </c>
      <c r="O154">
        <v>12</v>
      </c>
      <c r="P154" t="s">
        <v>0</v>
      </c>
      <c r="Q154" t="str">
        <f t="shared" si="69"/>
        <v>Alien</v>
      </c>
    </row>
    <row r="155" spans="1:17" x14ac:dyDescent="0.25">
      <c r="A155" t="s">
        <v>78</v>
      </c>
      <c r="C155" t="s">
        <v>79</v>
      </c>
      <c r="D155">
        <v>40.312610999999997</v>
      </c>
      <c r="E155">
        <v>-74.605626999999998</v>
      </c>
      <c r="F155" t="s">
        <v>7</v>
      </c>
      <c r="G155" t="s">
        <v>1402</v>
      </c>
      <c r="K155">
        <v>6781</v>
      </c>
      <c r="L155" t="s">
        <v>0</v>
      </c>
      <c r="M155">
        <v>10</v>
      </c>
      <c r="N155">
        <v>10</v>
      </c>
      <c r="O155" t="s">
        <v>10</v>
      </c>
      <c r="P155" t="s">
        <v>0</v>
      </c>
      <c r="Q155" t="str">
        <f t="shared" si="69"/>
        <v>Alien</v>
      </c>
    </row>
    <row r="156" spans="1:17" x14ac:dyDescent="0.25">
      <c r="A156" t="s">
        <v>80</v>
      </c>
      <c r="C156" t="s">
        <v>81</v>
      </c>
      <c r="D156">
        <v>38.960780999999997</v>
      </c>
      <c r="E156">
        <v>-89.764566000000002</v>
      </c>
      <c r="F156" t="s">
        <v>7</v>
      </c>
      <c r="G156" t="s">
        <v>1403</v>
      </c>
      <c r="K156">
        <v>1438</v>
      </c>
      <c r="L156" t="s">
        <v>0</v>
      </c>
      <c r="M156">
        <v>10</v>
      </c>
      <c r="N156">
        <v>10</v>
      </c>
      <c r="O156" t="s">
        <v>10</v>
      </c>
      <c r="P156" t="s">
        <v>0</v>
      </c>
      <c r="Q156" t="str">
        <f t="shared" si="69"/>
        <v>Alien</v>
      </c>
    </row>
    <row r="157" spans="1:17" x14ac:dyDescent="0.25">
      <c r="A157" t="s">
        <v>82</v>
      </c>
      <c r="C157" t="s">
        <v>83</v>
      </c>
      <c r="D157">
        <v>36.261198</v>
      </c>
      <c r="E157">
        <v>-90.971057000000002</v>
      </c>
      <c r="F157" t="s">
        <v>7</v>
      </c>
      <c r="G157" t="s">
        <v>1404</v>
      </c>
      <c r="K157">
        <v>892</v>
      </c>
      <c r="L157" t="s">
        <v>0</v>
      </c>
      <c r="M157" t="s">
        <v>10</v>
      </c>
      <c r="N157" t="s">
        <v>10</v>
      </c>
      <c r="O157">
        <v>20</v>
      </c>
      <c r="P157" t="s">
        <v>0</v>
      </c>
      <c r="Q157" t="str">
        <f t="shared" si="69"/>
        <v>Alien</v>
      </c>
    </row>
    <row r="158" spans="1:17" x14ac:dyDescent="0.25">
      <c r="A158" t="s">
        <v>84</v>
      </c>
      <c r="C158" t="s">
        <v>85</v>
      </c>
      <c r="D158">
        <v>33.831518000000003</v>
      </c>
      <c r="E158">
        <v>-116.53479400000001</v>
      </c>
      <c r="F158" t="s">
        <v>7</v>
      </c>
      <c r="G158" t="s">
        <v>1405</v>
      </c>
      <c r="K158">
        <v>9941</v>
      </c>
      <c r="L158" t="s">
        <v>0</v>
      </c>
      <c r="M158">
        <v>10</v>
      </c>
      <c r="N158">
        <v>10</v>
      </c>
      <c r="O158" t="s">
        <v>10</v>
      </c>
      <c r="P158" t="s">
        <v>0</v>
      </c>
      <c r="Q158" t="str">
        <f t="shared" si="69"/>
        <v>Alien</v>
      </c>
    </row>
    <row r="159" spans="1:17" x14ac:dyDescent="0.25">
      <c r="A159" t="s">
        <v>86</v>
      </c>
      <c r="C159" t="s">
        <v>87</v>
      </c>
      <c r="D159">
        <v>36.084783000000002</v>
      </c>
      <c r="E159">
        <v>-79.805756000000002</v>
      </c>
      <c r="F159" t="s">
        <v>7</v>
      </c>
      <c r="G159" t="s">
        <v>1406</v>
      </c>
      <c r="K159">
        <v>1736</v>
      </c>
      <c r="L159" t="s">
        <v>0</v>
      </c>
      <c r="M159">
        <v>10</v>
      </c>
      <c r="N159">
        <v>10</v>
      </c>
      <c r="O159" t="s">
        <v>10</v>
      </c>
      <c r="P159" t="s">
        <v>0</v>
      </c>
      <c r="Q159" t="str">
        <f t="shared" si="69"/>
        <v>Alien</v>
      </c>
    </row>
    <row r="160" spans="1:17" x14ac:dyDescent="0.25">
      <c r="A160" t="s">
        <v>88</v>
      </c>
      <c r="C160" t="s">
        <v>89</v>
      </c>
      <c r="D160">
        <v>37.728605000000002</v>
      </c>
      <c r="E160">
        <v>-79.357630999999998</v>
      </c>
      <c r="F160" t="s">
        <v>7</v>
      </c>
      <c r="G160" t="s">
        <v>1407</v>
      </c>
      <c r="K160">
        <v>4742</v>
      </c>
      <c r="L160" t="s">
        <v>0</v>
      </c>
      <c r="M160">
        <v>10</v>
      </c>
      <c r="N160">
        <v>10</v>
      </c>
      <c r="O160" t="s">
        <v>10</v>
      </c>
      <c r="P160" t="s">
        <v>0</v>
      </c>
      <c r="Q160" t="str">
        <f t="shared" si="69"/>
        <v>Alien</v>
      </c>
    </row>
    <row r="161" spans="1:17" x14ac:dyDescent="0.25">
      <c r="A161" t="s">
        <v>90</v>
      </c>
      <c r="C161" t="s">
        <v>91</v>
      </c>
      <c r="D161">
        <v>42.124018999999997</v>
      </c>
      <c r="E161">
        <v>-73.354204999999993</v>
      </c>
      <c r="F161" t="s">
        <v>7</v>
      </c>
      <c r="G161" t="s">
        <v>1408</v>
      </c>
      <c r="K161">
        <v>6276</v>
      </c>
      <c r="L161" t="s">
        <v>0</v>
      </c>
      <c r="M161">
        <v>10</v>
      </c>
      <c r="N161">
        <v>10</v>
      </c>
      <c r="O161" t="s">
        <v>10</v>
      </c>
      <c r="P161" t="s">
        <v>0</v>
      </c>
      <c r="Q161" t="str">
        <f t="shared" si="69"/>
        <v>Alien</v>
      </c>
    </row>
    <row r="162" spans="1:17" x14ac:dyDescent="0.25">
      <c r="A162" t="s">
        <v>92</v>
      </c>
      <c r="C162" t="s">
        <v>93</v>
      </c>
      <c r="D162">
        <v>43.765259999999998</v>
      </c>
      <c r="E162">
        <v>-103.60457100000001</v>
      </c>
      <c r="F162" t="s">
        <v>7</v>
      </c>
      <c r="G162" t="s">
        <v>1409</v>
      </c>
      <c r="K162">
        <v>2022</v>
      </c>
      <c r="L162" t="s">
        <v>0</v>
      </c>
      <c r="M162" t="s">
        <v>10</v>
      </c>
      <c r="N162" t="s">
        <v>10</v>
      </c>
      <c r="O162">
        <v>10</v>
      </c>
      <c r="P162" t="s">
        <v>0</v>
      </c>
      <c r="Q162" t="str">
        <f t="shared" si="69"/>
        <v>Alien</v>
      </c>
    </row>
    <row r="163" spans="1:17" x14ac:dyDescent="0.25">
      <c r="A163" t="s">
        <v>94</v>
      </c>
      <c r="C163" t="s">
        <v>95</v>
      </c>
      <c r="D163">
        <v>28.370965999999999</v>
      </c>
      <c r="E163">
        <v>-81.522193999999999</v>
      </c>
      <c r="F163" t="s">
        <v>7</v>
      </c>
      <c r="G163" t="s">
        <v>1410</v>
      </c>
      <c r="K163">
        <v>3235</v>
      </c>
      <c r="L163" t="s">
        <v>0</v>
      </c>
      <c r="M163">
        <v>10</v>
      </c>
      <c r="N163">
        <v>10</v>
      </c>
      <c r="O163" t="s">
        <v>10</v>
      </c>
      <c r="P163" t="s">
        <v>0</v>
      </c>
      <c r="Q163" t="str">
        <f t="shared" si="69"/>
        <v>Alien</v>
      </c>
    </row>
    <row r="164" spans="1:17" x14ac:dyDescent="0.25">
      <c r="A164" t="s">
        <v>66</v>
      </c>
      <c r="C164" t="s">
        <v>67</v>
      </c>
      <c r="D164">
        <v>46.851489999999998</v>
      </c>
      <c r="E164">
        <v>-96.861249999999998</v>
      </c>
      <c r="F164" t="s">
        <v>7</v>
      </c>
      <c r="G164" t="s">
        <v>1411</v>
      </c>
      <c r="K164">
        <v>1777</v>
      </c>
      <c r="L164" t="s">
        <v>0</v>
      </c>
      <c r="M164">
        <v>10</v>
      </c>
      <c r="N164">
        <v>10</v>
      </c>
      <c r="O164">
        <v>10</v>
      </c>
      <c r="P164" t="s">
        <v>0</v>
      </c>
      <c r="Q164" t="str">
        <f t="shared" si="69"/>
        <v>Alien</v>
      </c>
    </row>
    <row r="165" spans="1:17" x14ac:dyDescent="0.25">
      <c r="A165" t="s">
        <v>96</v>
      </c>
      <c r="C165" t="s">
        <v>97</v>
      </c>
      <c r="D165">
        <v>43.503763999999997</v>
      </c>
      <c r="E165">
        <v>-65.734134999999995</v>
      </c>
      <c r="F165" t="s">
        <v>7</v>
      </c>
      <c r="G165" t="s">
        <v>1412</v>
      </c>
      <c r="K165">
        <v>19761</v>
      </c>
      <c r="L165" t="s">
        <v>0</v>
      </c>
      <c r="M165" t="s">
        <v>10</v>
      </c>
      <c r="N165" t="s">
        <v>10</v>
      </c>
      <c r="O165">
        <v>20</v>
      </c>
      <c r="P165" t="s">
        <v>0</v>
      </c>
      <c r="Q165" t="str">
        <f t="shared" si="69"/>
        <v>Alien</v>
      </c>
    </row>
    <row r="166" spans="1:17" x14ac:dyDescent="0.25">
      <c r="A166" t="s">
        <v>98</v>
      </c>
      <c r="C166" t="s">
        <v>99</v>
      </c>
      <c r="D166">
        <v>43.628995000000003</v>
      </c>
      <c r="E166">
        <v>-72.975879000000006</v>
      </c>
      <c r="F166" t="s">
        <v>7</v>
      </c>
      <c r="G166" t="s">
        <v>1413</v>
      </c>
      <c r="K166">
        <v>2414</v>
      </c>
      <c r="L166" t="s">
        <v>0</v>
      </c>
      <c r="M166">
        <v>5</v>
      </c>
      <c r="N166" t="s">
        <v>10</v>
      </c>
      <c r="O166" t="s">
        <v>10</v>
      </c>
      <c r="P166" t="s">
        <v>0</v>
      </c>
      <c r="Q166" t="str">
        <f t="shared" si="69"/>
        <v>Alien</v>
      </c>
    </row>
    <row r="167" spans="1:17" x14ac:dyDescent="0.25">
      <c r="A167" t="s">
        <v>100</v>
      </c>
      <c r="C167" t="s">
        <v>101</v>
      </c>
      <c r="D167">
        <v>43.089157</v>
      </c>
      <c r="E167">
        <v>-79.108273999999994</v>
      </c>
      <c r="F167" t="s">
        <v>7</v>
      </c>
      <c r="G167" t="s">
        <v>1414</v>
      </c>
      <c r="K167">
        <v>946</v>
      </c>
      <c r="L167" t="s">
        <v>0</v>
      </c>
      <c r="M167" t="s">
        <v>10</v>
      </c>
      <c r="N167" t="s">
        <v>10</v>
      </c>
      <c r="O167">
        <v>20</v>
      </c>
      <c r="P167" t="s">
        <v>0</v>
      </c>
      <c r="Q167" t="str">
        <f t="shared" si="69"/>
        <v>Alien</v>
      </c>
    </row>
    <row r="168" spans="1:17" x14ac:dyDescent="0.25">
      <c r="A168" t="s">
        <v>102</v>
      </c>
      <c r="C168" t="s">
        <v>103</v>
      </c>
      <c r="D168">
        <v>24.561433000000001</v>
      </c>
      <c r="E168">
        <v>-81.800308000000001</v>
      </c>
      <c r="F168" t="s">
        <v>7</v>
      </c>
      <c r="G168" t="s">
        <v>1415</v>
      </c>
      <c r="K168">
        <v>19761</v>
      </c>
      <c r="L168" t="s">
        <v>0</v>
      </c>
      <c r="M168">
        <v>10</v>
      </c>
      <c r="N168">
        <v>10</v>
      </c>
      <c r="O168" t="s">
        <v>10</v>
      </c>
      <c r="P168" t="s">
        <v>0</v>
      </c>
      <c r="Q168" t="str">
        <f t="shared" si="69"/>
        <v>Alien</v>
      </c>
    </row>
    <row r="169" spans="1:17" x14ac:dyDescent="0.25">
      <c r="A169" t="s">
        <v>104</v>
      </c>
      <c r="C169" t="s">
        <v>105</v>
      </c>
      <c r="D169">
        <v>53.013829000000001</v>
      </c>
      <c r="E169">
        <v>-108.935216</v>
      </c>
      <c r="F169" t="s">
        <v>7</v>
      </c>
      <c r="G169" t="s">
        <v>1416</v>
      </c>
      <c r="K169">
        <v>9706</v>
      </c>
      <c r="L169" t="s">
        <v>0</v>
      </c>
      <c r="M169">
        <v>10</v>
      </c>
      <c r="N169">
        <v>10</v>
      </c>
      <c r="O169" t="s">
        <v>10</v>
      </c>
      <c r="P169" t="s">
        <v>0</v>
      </c>
      <c r="Q169" t="str">
        <f t="shared" si="69"/>
        <v>Alien</v>
      </c>
    </row>
    <row r="170" spans="1:17" x14ac:dyDescent="0.25">
      <c r="A170" t="s">
        <v>106</v>
      </c>
      <c r="C170" t="s">
        <v>107</v>
      </c>
      <c r="D170">
        <v>42.350504999999998</v>
      </c>
      <c r="E170">
        <v>-83.084210999999996</v>
      </c>
      <c r="F170" t="s">
        <v>7</v>
      </c>
      <c r="G170" t="s">
        <v>1417</v>
      </c>
      <c r="K170">
        <v>914</v>
      </c>
      <c r="L170" t="s">
        <v>0</v>
      </c>
      <c r="M170" t="s">
        <v>10</v>
      </c>
      <c r="N170" t="s">
        <v>10</v>
      </c>
      <c r="O170">
        <v>15</v>
      </c>
      <c r="P170" t="s">
        <v>0</v>
      </c>
      <c r="Q170" t="str">
        <f t="shared" si="69"/>
        <v>Alien</v>
      </c>
    </row>
    <row r="171" spans="1:17" x14ac:dyDescent="0.25">
      <c r="A171" t="s">
        <v>108</v>
      </c>
      <c r="C171" t="s">
        <v>109</v>
      </c>
      <c r="D171">
        <v>30.131851999999999</v>
      </c>
      <c r="E171">
        <v>-98.013682000000003</v>
      </c>
      <c r="F171" t="s">
        <v>7</v>
      </c>
      <c r="G171" t="s">
        <v>1418</v>
      </c>
      <c r="K171">
        <v>1399</v>
      </c>
      <c r="L171" t="s">
        <v>0</v>
      </c>
      <c r="M171" t="s">
        <v>10</v>
      </c>
      <c r="N171" t="s">
        <v>10</v>
      </c>
      <c r="O171">
        <v>10</v>
      </c>
      <c r="P171" t="s">
        <v>0</v>
      </c>
      <c r="Q171" t="str">
        <f t="shared" si="69"/>
        <v>Alien</v>
      </c>
    </row>
    <row r="172" spans="1:17" x14ac:dyDescent="0.25">
      <c r="A172" t="s">
        <v>110</v>
      </c>
      <c r="C172" t="s">
        <v>111</v>
      </c>
      <c r="D172">
        <v>32.175559</v>
      </c>
      <c r="E172">
        <v>-104.376983</v>
      </c>
      <c r="F172" t="s">
        <v>7</v>
      </c>
      <c r="G172" t="s">
        <v>1419</v>
      </c>
      <c r="K172">
        <v>1500</v>
      </c>
      <c r="L172" t="s">
        <v>0</v>
      </c>
      <c r="M172">
        <v>10</v>
      </c>
      <c r="N172">
        <v>10</v>
      </c>
      <c r="O172" t="s">
        <v>10</v>
      </c>
      <c r="P172" t="s">
        <v>0</v>
      </c>
      <c r="Q172" t="str">
        <f t="shared" si="69"/>
        <v>Alien</v>
      </c>
    </row>
    <row r="173" spans="1:17" x14ac:dyDescent="0.25">
      <c r="A173" t="s">
        <v>112</v>
      </c>
      <c r="C173" t="s">
        <v>113</v>
      </c>
      <c r="D173">
        <v>39.480721000000003</v>
      </c>
      <c r="E173">
        <v>-106.046729</v>
      </c>
      <c r="F173" t="s">
        <v>7</v>
      </c>
      <c r="G173" t="s">
        <v>1420</v>
      </c>
      <c r="K173">
        <v>2900</v>
      </c>
      <c r="L173" t="s">
        <v>0</v>
      </c>
      <c r="M173">
        <v>10</v>
      </c>
      <c r="N173">
        <v>10</v>
      </c>
      <c r="O173" t="s">
        <v>10</v>
      </c>
      <c r="P173" t="s">
        <v>0</v>
      </c>
      <c r="Q173" t="str">
        <f t="shared" si="69"/>
        <v>Alien</v>
      </c>
    </row>
    <row r="174" spans="1:17" x14ac:dyDescent="0.25">
      <c r="A174" t="s">
        <v>114</v>
      </c>
      <c r="C174" t="s">
        <v>115</v>
      </c>
      <c r="D174">
        <v>39.091921999999997</v>
      </c>
      <c r="E174">
        <v>-94.584564999999998</v>
      </c>
      <c r="F174" t="s">
        <v>7</v>
      </c>
      <c r="G174" t="s">
        <v>1421</v>
      </c>
      <c r="K174">
        <v>979</v>
      </c>
      <c r="L174" t="s">
        <v>0</v>
      </c>
      <c r="M174" t="s">
        <v>10</v>
      </c>
      <c r="N174" t="s">
        <v>10</v>
      </c>
      <c r="O174">
        <v>20</v>
      </c>
      <c r="P174" t="s">
        <v>0</v>
      </c>
      <c r="Q174" t="str">
        <f t="shared" si="69"/>
        <v>Alien</v>
      </c>
    </row>
    <row r="175" spans="1:17" x14ac:dyDescent="0.25">
      <c r="A175" t="s">
        <v>116</v>
      </c>
      <c r="C175" t="s">
        <v>117</v>
      </c>
      <c r="D175">
        <v>41.480589999999999</v>
      </c>
      <c r="E175">
        <v>-91.576577999999998</v>
      </c>
      <c r="F175" t="s">
        <v>7</v>
      </c>
      <c r="G175" t="s">
        <v>1422</v>
      </c>
      <c r="K175">
        <v>969</v>
      </c>
      <c r="L175" t="s">
        <v>0</v>
      </c>
      <c r="M175" t="s">
        <v>10</v>
      </c>
      <c r="N175" t="s">
        <v>10</v>
      </c>
      <c r="O175">
        <v>20</v>
      </c>
      <c r="P175" t="s">
        <v>0</v>
      </c>
      <c r="Q175" t="str">
        <f t="shared" si="69"/>
        <v>Alien</v>
      </c>
    </row>
    <row r="176" spans="1:17" x14ac:dyDescent="0.25">
      <c r="A176" t="s">
        <v>118</v>
      </c>
      <c r="C176" t="s">
        <v>119</v>
      </c>
      <c r="D176">
        <v>50.405996999999999</v>
      </c>
      <c r="E176">
        <v>-113.25604800000001</v>
      </c>
      <c r="F176" t="s">
        <v>7</v>
      </c>
      <c r="G176" t="s">
        <v>1423</v>
      </c>
      <c r="K176">
        <v>9224</v>
      </c>
      <c r="L176" t="s">
        <v>0</v>
      </c>
      <c r="M176" t="s">
        <v>10</v>
      </c>
      <c r="N176" t="s">
        <v>10</v>
      </c>
      <c r="O176">
        <v>20</v>
      </c>
      <c r="P176" t="s">
        <v>0</v>
      </c>
      <c r="Q176" t="str">
        <f t="shared" si="69"/>
        <v>Alien</v>
      </c>
    </row>
    <row r="177" spans="1:17" x14ac:dyDescent="0.25">
      <c r="A177" t="s">
        <v>120</v>
      </c>
      <c r="C177" t="s">
        <v>121</v>
      </c>
      <c r="D177">
        <v>36.582785000000001</v>
      </c>
      <c r="E177">
        <v>-95.651646999999997</v>
      </c>
      <c r="F177" t="s">
        <v>7</v>
      </c>
      <c r="G177" t="s">
        <v>1424</v>
      </c>
      <c r="K177">
        <v>1533</v>
      </c>
      <c r="L177" t="s">
        <v>0</v>
      </c>
      <c r="M177" t="s">
        <v>10</v>
      </c>
      <c r="N177" t="s">
        <v>10</v>
      </c>
      <c r="O177">
        <v>20</v>
      </c>
      <c r="P177" t="s">
        <v>0</v>
      </c>
      <c r="Q177" t="str">
        <f t="shared" si="69"/>
        <v>Alien</v>
      </c>
    </row>
    <row r="178" spans="1:17" x14ac:dyDescent="0.25">
      <c r="A178" t="s">
        <v>843</v>
      </c>
      <c r="B178" t="s">
        <v>844</v>
      </c>
      <c r="C178" t="s">
        <v>845</v>
      </c>
      <c r="D178">
        <v>44.262248999999997</v>
      </c>
      <c r="E178">
        <v>-88.454965999999999</v>
      </c>
      <c r="F178" t="s">
        <v>7</v>
      </c>
      <c r="G178" t="s">
        <v>1176</v>
      </c>
      <c r="H178" t="s">
        <v>1196</v>
      </c>
      <c r="I178" t="s">
        <v>846</v>
      </c>
      <c r="J178" t="s">
        <v>131</v>
      </c>
      <c r="K178">
        <v>5</v>
      </c>
      <c r="L178" t="s">
        <v>924</v>
      </c>
      <c r="M178">
        <v>5</v>
      </c>
      <c r="N178">
        <v>0</v>
      </c>
      <c r="O178">
        <v>0</v>
      </c>
      <c r="P178" t="s">
        <v>1368</v>
      </c>
      <c r="Q178" t="str">
        <f t="shared" si="69"/>
        <v>Armor</v>
      </c>
    </row>
    <row r="179" spans="1:17" x14ac:dyDescent="0.25">
      <c r="A179" t="s">
        <v>847</v>
      </c>
      <c r="B179" t="s">
        <v>844</v>
      </c>
      <c r="C179" t="s">
        <v>848</v>
      </c>
      <c r="D179">
        <v>42.537277000000003</v>
      </c>
      <c r="E179">
        <v>-113.769864</v>
      </c>
      <c r="F179" t="s">
        <v>7</v>
      </c>
      <c r="G179" t="s">
        <v>1177</v>
      </c>
      <c r="H179" t="s">
        <v>1197</v>
      </c>
      <c r="I179" t="s">
        <v>849</v>
      </c>
      <c r="J179" t="s">
        <v>232</v>
      </c>
      <c r="K179">
        <v>6</v>
      </c>
      <c r="L179" t="s">
        <v>924</v>
      </c>
      <c r="M179">
        <v>6</v>
      </c>
      <c r="N179">
        <v>0</v>
      </c>
      <c r="O179">
        <v>0</v>
      </c>
      <c r="P179" t="s">
        <v>1368</v>
      </c>
      <c r="Q179" t="str">
        <f t="shared" si="69"/>
        <v>Armor</v>
      </c>
    </row>
    <row r="180" spans="1:17" x14ac:dyDescent="0.25">
      <c r="A180" t="s">
        <v>850</v>
      </c>
      <c r="B180" t="s">
        <v>844</v>
      </c>
      <c r="C180" t="s">
        <v>851</v>
      </c>
      <c r="D180">
        <v>39.792146000000002</v>
      </c>
      <c r="E180">
        <v>-104.969053</v>
      </c>
      <c r="F180" t="s">
        <v>16</v>
      </c>
      <c r="G180" t="s">
        <v>1178</v>
      </c>
      <c r="H180" t="s">
        <v>1198</v>
      </c>
      <c r="I180" t="s">
        <v>852</v>
      </c>
      <c r="J180" t="s">
        <v>263</v>
      </c>
      <c r="K180">
        <v>1</v>
      </c>
      <c r="L180" t="s">
        <v>924</v>
      </c>
      <c r="M180">
        <v>1</v>
      </c>
      <c r="N180">
        <v>0</v>
      </c>
      <c r="O180">
        <v>0</v>
      </c>
      <c r="P180" t="s">
        <v>1368</v>
      </c>
      <c r="Q180" t="str">
        <f t="shared" si="69"/>
        <v>Armor</v>
      </c>
    </row>
    <row r="181" spans="1:17" x14ac:dyDescent="0.25">
      <c r="A181" t="s">
        <v>853</v>
      </c>
      <c r="B181" t="s">
        <v>844</v>
      </c>
      <c r="C181" t="s">
        <v>854</v>
      </c>
      <c r="D181">
        <v>43.617638999999997</v>
      </c>
      <c r="E181">
        <v>-116.930356</v>
      </c>
      <c r="F181" t="s">
        <v>7</v>
      </c>
      <c r="G181" t="s">
        <v>1179</v>
      </c>
      <c r="H181" t="s">
        <v>1199</v>
      </c>
      <c r="I181" t="s">
        <v>855</v>
      </c>
      <c r="J181" t="s">
        <v>232</v>
      </c>
      <c r="K181">
        <v>1</v>
      </c>
      <c r="L181" t="s">
        <v>924</v>
      </c>
      <c r="M181">
        <v>1</v>
      </c>
      <c r="N181">
        <v>0</v>
      </c>
      <c r="O181">
        <v>0</v>
      </c>
      <c r="P181" t="s">
        <v>1368</v>
      </c>
      <c r="Q181" t="str">
        <f t="shared" si="69"/>
        <v>Armor</v>
      </c>
    </row>
    <row r="182" spans="1:17" x14ac:dyDescent="0.25">
      <c r="A182" t="s">
        <v>856</v>
      </c>
      <c r="B182" t="s">
        <v>844</v>
      </c>
      <c r="C182" t="s">
        <v>857</v>
      </c>
      <c r="D182">
        <v>44.152822</v>
      </c>
      <c r="E182">
        <v>-81.029630999999995</v>
      </c>
      <c r="F182" t="s">
        <v>7</v>
      </c>
      <c r="G182" t="s">
        <v>1180</v>
      </c>
      <c r="H182" t="s">
        <v>858</v>
      </c>
      <c r="I182" t="s">
        <v>859</v>
      </c>
      <c r="J182" t="s">
        <v>1200</v>
      </c>
      <c r="K182">
        <v>8</v>
      </c>
      <c r="L182" t="s">
        <v>924</v>
      </c>
      <c r="M182">
        <v>8</v>
      </c>
      <c r="N182">
        <v>0</v>
      </c>
      <c r="O182">
        <v>0</v>
      </c>
      <c r="P182" t="s">
        <v>1368</v>
      </c>
      <c r="Q182" t="str">
        <f t="shared" si="69"/>
        <v>Armor</v>
      </c>
    </row>
    <row r="183" spans="1:17" x14ac:dyDescent="0.25">
      <c r="A183" t="s">
        <v>860</v>
      </c>
      <c r="B183" t="s">
        <v>844</v>
      </c>
      <c r="C183" t="s">
        <v>419</v>
      </c>
      <c r="D183">
        <v>44.815354999999997</v>
      </c>
      <c r="E183">
        <v>-71.882987999999997</v>
      </c>
      <c r="F183" t="s">
        <v>7</v>
      </c>
      <c r="G183" t="s">
        <v>1181</v>
      </c>
      <c r="H183" t="s">
        <v>1201</v>
      </c>
      <c r="I183" t="s">
        <v>861</v>
      </c>
      <c r="J183" t="s">
        <v>638</v>
      </c>
      <c r="K183">
        <v>4</v>
      </c>
      <c r="L183" t="s">
        <v>924</v>
      </c>
      <c r="M183">
        <v>4</v>
      </c>
      <c r="N183">
        <v>0</v>
      </c>
      <c r="O183">
        <v>0</v>
      </c>
      <c r="P183" t="s">
        <v>1368</v>
      </c>
      <c r="Q183" t="str">
        <f t="shared" si="69"/>
        <v>Armor</v>
      </c>
    </row>
    <row r="184" spans="1:17" x14ac:dyDescent="0.25">
      <c r="A184" t="s">
        <v>862</v>
      </c>
      <c r="B184" t="s">
        <v>863</v>
      </c>
      <c r="C184" t="s">
        <v>864</v>
      </c>
      <c r="D184">
        <v>44.240296000000001</v>
      </c>
      <c r="E184">
        <v>-76.455067</v>
      </c>
      <c r="F184" t="s">
        <v>16</v>
      </c>
      <c r="G184" t="s">
        <v>1182</v>
      </c>
      <c r="H184" t="s">
        <v>1202</v>
      </c>
      <c r="I184" t="s">
        <v>865</v>
      </c>
      <c r="J184" t="s">
        <v>1200</v>
      </c>
      <c r="K184">
        <v>5</v>
      </c>
      <c r="L184" t="s">
        <v>924</v>
      </c>
      <c r="M184">
        <v>5</v>
      </c>
      <c r="N184">
        <v>0</v>
      </c>
      <c r="O184">
        <v>0</v>
      </c>
      <c r="P184" t="s">
        <v>1368</v>
      </c>
      <c r="Q184" t="str">
        <f t="shared" si="69"/>
        <v>Armor</v>
      </c>
    </row>
    <row r="185" spans="1:17" x14ac:dyDescent="0.25">
      <c r="A185" t="s">
        <v>866</v>
      </c>
      <c r="B185" t="s">
        <v>844</v>
      </c>
      <c r="C185" t="s">
        <v>867</v>
      </c>
      <c r="D185">
        <v>42.990439000000002</v>
      </c>
      <c r="E185">
        <v>-81.249223999999998</v>
      </c>
      <c r="F185" t="s">
        <v>7</v>
      </c>
      <c r="G185" t="s">
        <v>1183</v>
      </c>
      <c r="H185" t="s">
        <v>1203</v>
      </c>
      <c r="I185" t="s">
        <v>868</v>
      </c>
      <c r="J185" t="s">
        <v>1200</v>
      </c>
      <c r="K185">
        <v>5</v>
      </c>
      <c r="L185" t="s">
        <v>924</v>
      </c>
      <c r="M185">
        <v>5</v>
      </c>
      <c r="N185">
        <v>0</v>
      </c>
      <c r="O185">
        <v>0</v>
      </c>
      <c r="P185" t="s">
        <v>1368</v>
      </c>
      <c r="Q185" t="str">
        <f t="shared" si="69"/>
        <v>Armor</v>
      </c>
    </row>
    <row r="186" spans="1:17" x14ac:dyDescent="0.25">
      <c r="A186" t="s">
        <v>869</v>
      </c>
      <c r="B186" t="s">
        <v>863</v>
      </c>
      <c r="C186" t="s">
        <v>732</v>
      </c>
      <c r="D186">
        <v>50.042419000000002</v>
      </c>
      <c r="E186">
        <v>-110.675359</v>
      </c>
      <c r="F186" t="s">
        <v>16</v>
      </c>
      <c r="G186" t="s">
        <v>1184</v>
      </c>
      <c r="H186" t="s">
        <v>1204</v>
      </c>
      <c r="I186" t="s">
        <v>870</v>
      </c>
      <c r="J186" t="s">
        <v>1205</v>
      </c>
      <c r="K186">
        <v>3</v>
      </c>
      <c r="L186" t="s">
        <v>924</v>
      </c>
      <c r="M186">
        <v>3</v>
      </c>
      <c r="N186">
        <v>0</v>
      </c>
      <c r="O186">
        <v>0</v>
      </c>
      <c r="P186" t="s">
        <v>1368</v>
      </c>
      <c r="Q186" t="str">
        <f t="shared" si="69"/>
        <v>Armor</v>
      </c>
    </row>
    <row r="187" spans="1:17" x14ac:dyDescent="0.25">
      <c r="A187" t="s">
        <v>871</v>
      </c>
      <c r="B187" t="s">
        <v>863</v>
      </c>
      <c r="C187" t="s">
        <v>872</v>
      </c>
      <c r="D187">
        <v>50.403590000000001</v>
      </c>
      <c r="E187">
        <v>-105.533973</v>
      </c>
      <c r="F187" t="s">
        <v>16</v>
      </c>
      <c r="G187" t="s">
        <v>1185</v>
      </c>
      <c r="H187" t="s">
        <v>1206</v>
      </c>
      <c r="I187" t="s">
        <v>873</v>
      </c>
      <c r="J187" t="s">
        <v>1207</v>
      </c>
      <c r="K187">
        <v>2</v>
      </c>
      <c r="L187" t="s">
        <v>924</v>
      </c>
      <c r="M187">
        <v>2</v>
      </c>
      <c r="N187">
        <v>0</v>
      </c>
      <c r="O187">
        <v>0</v>
      </c>
      <c r="P187" t="s">
        <v>1368</v>
      </c>
      <c r="Q187" t="str">
        <f t="shared" ref="Q187:Q250" si="70">VLOOKUP(P187,$P$113:$Q$120,2,FALSE)</f>
        <v>Armor</v>
      </c>
    </row>
    <row r="188" spans="1:17" x14ac:dyDescent="0.25">
      <c r="A188" t="s">
        <v>874</v>
      </c>
      <c r="B188" t="s">
        <v>844</v>
      </c>
      <c r="C188" t="s">
        <v>875</v>
      </c>
      <c r="D188">
        <v>44.141945</v>
      </c>
      <c r="E188">
        <v>-72.660858000000005</v>
      </c>
      <c r="F188" t="s">
        <v>644</v>
      </c>
      <c r="G188" t="s">
        <v>1186</v>
      </c>
      <c r="H188" t="s">
        <v>876</v>
      </c>
      <c r="I188" t="s">
        <v>877</v>
      </c>
      <c r="J188" t="s">
        <v>638</v>
      </c>
      <c r="K188">
        <v>2</v>
      </c>
      <c r="L188" t="s">
        <v>924</v>
      </c>
      <c r="M188">
        <v>2</v>
      </c>
      <c r="N188">
        <v>0</v>
      </c>
      <c r="O188">
        <v>0</v>
      </c>
      <c r="P188" t="s">
        <v>1368</v>
      </c>
      <c r="Q188" t="str">
        <f t="shared" si="70"/>
        <v>Armor</v>
      </c>
    </row>
    <row r="189" spans="1:17" x14ac:dyDescent="0.25">
      <c r="A189" t="s">
        <v>878</v>
      </c>
      <c r="B189" t="s">
        <v>863</v>
      </c>
      <c r="C189" t="s">
        <v>879</v>
      </c>
      <c r="D189">
        <v>45.447212</v>
      </c>
      <c r="E189">
        <v>-75.659447</v>
      </c>
      <c r="F189" t="s">
        <v>880</v>
      </c>
      <c r="G189" t="s">
        <v>1187</v>
      </c>
      <c r="H189" t="s">
        <v>1208</v>
      </c>
      <c r="I189" t="s">
        <v>881</v>
      </c>
      <c r="J189" t="s">
        <v>1200</v>
      </c>
      <c r="K189">
        <v>5</v>
      </c>
      <c r="L189" t="s">
        <v>924</v>
      </c>
      <c r="M189">
        <v>5</v>
      </c>
      <c r="N189">
        <v>0</v>
      </c>
      <c r="O189">
        <v>0</v>
      </c>
      <c r="P189" t="s">
        <v>1368</v>
      </c>
      <c r="Q189" t="str">
        <f t="shared" si="70"/>
        <v>Armor</v>
      </c>
    </row>
    <row r="190" spans="1:17" x14ac:dyDescent="0.25">
      <c r="A190" t="s">
        <v>882</v>
      </c>
      <c r="B190" t="s">
        <v>844</v>
      </c>
      <c r="C190" t="s">
        <v>883</v>
      </c>
      <c r="D190">
        <v>46.347614</v>
      </c>
      <c r="E190">
        <v>-72.541589000000002</v>
      </c>
      <c r="F190" t="s">
        <v>16</v>
      </c>
      <c r="G190" t="s">
        <v>1188</v>
      </c>
      <c r="H190" t="s">
        <v>884</v>
      </c>
      <c r="I190" t="s">
        <v>885</v>
      </c>
      <c r="J190" t="s">
        <v>1209</v>
      </c>
      <c r="K190">
        <v>12</v>
      </c>
      <c r="L190" t="s">
        <v>924</v>
      </c>
      <c r="M190">
        <v>12</v>
      </c>
      <c r="N190">
        <v>0</v>
      </c>
      <c r="O190">
        <v>0</v>
      </c>
      <c r="P190" t="s">
        <v>1368</v>
      </c>
      <c r="Q190" t="str">
        <f t="shared" si="70"/>
        <v>Armor</v>
      </c>
    </row>
    <row r="191" spans="1:17" x14ac:dyDescent="0.25">
      <c r="A191" t="s">
        <v>886</v>
      </c>
      <c r="B191" t="s">
        <v>844</v>
      </c>
      <c r="C191" t="s">
        <v>887</v>
      </c>
      <c r="D191">
        <v>42.000708000000003</v>
      </c>
      <c r="E191">
        <v>-76.543582000000001</v>
      </c>
      <c r="F191" t="s">
        <v>7</v>
      </c>
      <c r="G191" t="s">
        <v>1189</v>
      </c>
      <c r="H191" t="s">
        <v>1210</v>
      </c>
      <c r="I191" t="s">
        <v>888</v>
      </c>
      <c r="J191" t="s">
        <v>173</v>
      </c>
      <c r="K191">
        <v>2</v>
      </c>
      <c r="L191" t="s">
        <v>924</v>
      </c>
      <c r="M191">
        <v>2</v>
      </c>
      <c r="N191">
        <v>0</v>
      </c>
      <c r="O191">
        <v>0</v>
      </c>
      <c r="P191" t="s">
        <v>1368</v>
      </c>
      <c r="Q191" t="str">
        <f t="shared" si="70"/>
        <v>Armor</v>
      </c>
    </row>
    <row r="192" spans="1:17" x14ac:dyDescent="0.25">
      <c r="A192" t="s">
        <v>889</v>
      </c>
      <c r="B192" t="s">
        <v>844</v>
      </c>
      <c r="C192" t="s">
        <v>890</v>
      </c>
      <c r="D192">
        <v>32.828265999999999</v>
      </c>
      <c r="E192">
        <v>-114.390128</v>
      </c>
      <c r="F192" t="s">
        <v>7</v>
      </c>
      <c r="G192" t="s">
        <v>1190</v>
      </c>
      <c r="H192" t="s">
        <v>1211</v>
      </c>
      <c r="I192" t="s">
        <v>603</v>
      </c>
      <c r="J192" t="s">
        <v>604</v>
      </c>
      <c r="K192">
        <v>10</v>
      </c>
      <c r="L192" t="s">
        <v>924</v>
      </c>
      <c r="M192">
        <v>10</v>
      </c>
      <c r="N192">
        <v>0</v>
      </c>
      <c r="O192">
        <v>0</v>
      </c>
      <c r="P192" t="s">
        <v>1368</v>
      </c>
      <c r="Q192" t="str">
        <f t="shared" si="70"/>
        <v>Armor</v>
      </c>
    </row>
    <row r="193" spans="1:17" x14ac:dyDescent="0.25">
      <c r="A193" t="s">
        <v>642</v>
      </c>
      <c r="B193" t="s">
        <v>965</v>
      </c>
      <c r="C193" t="s">
        <v>643</v>
      </c>
      <c r="D193">
        <v>41.500295999999999</v>
      </c>
      <c r="E193">
        <v>-90.612352999999999</v>
      </c>
      <c r="F193" t="s">
        <v>644</v>
      </c>
      <c r="G193" t="s">
        <v>1116</v>
      </c>
      <c r="H193" t="s">
        <v>645</v>
      </c>
      <c r="I193" t="s">
        <v>646</v>
      </c>
      <c r="J193" t="s">
        <v>169</v>
      </c>
      <c r="K193">
        <v>6</v>
      </c>
      <c r="L193" t="s">
        <v>924</v>
      </c>
      <c r="M193">
        <v>6</v>
      </c>
      <c r="N193">
        <v>0</v>
      </c>
      <c r="O193">
        <v>0</v>
      </c>
      <c r="P193" t="s">
        <v>1368</v>
      </c>
      <c r="Q193" t="str">
        <f t="shared" si="70"/>
        <v>Armor</v>
      </c>
    </row>
    <row r="194" spans="1:17" x14ac:dyDescent="0.25">
      <c r="A194" t="s">
        <v>647</v>
      </c>
      <c r="B194" t="s">
        <v>965</v>
      </c>
      <c r="C194" t="s">
        <v>648</v>
      </c>
      <c r="D194">
        <v>43.098851000000003</v>
      </c>
      <c r="E194">
        <v>-76.119437000000005</v>
      </c>
      <c r="F194" t="s">
        <v>16</v>
      </c>
      <c r="G194" t="s">
        <v>1117</v>
      </c>
      <c r="H194" t="s">
        <v>1212</v>
      </c>
      <c r="I194" t="s">
        <v>649</v>
      </c>
      <c r="J194" t="s">
        <v>173</v>
      </c>
      <c r="K194">
        <v>8</v>
      </c>
      <c r="L194" t="s">
        <v>924</v>
      </c>
      <c r="M194">
        <v>8</v>
      </c>
      <c r="N194">
        <v>0</v>
      </c>
      <c r="O194">
        <v>0</v>
      </c>
      <c r="P194" t="s">
        <v>1368</v>
      </c>
      <c r="Q194" t="str">
        <f t="shared" si="70"/>
        <v>Armor</v>
      </c>
    </row>
    <row r="195" spans="1:17" x14ac:dyDescent="0.25">
      <c r="A195" t="s">
        <v>650</v>
      </c>
      <c r="B195" t="s">
        <v>965</v>
      </c>
      <c r="C195" t="s">
        <v>651</v>
      </c>
      <c r="D195">
        <v>32.484464000000003</v>
      </c>
      <c r="E195">
        <v>-100.410408</v>
      </c>
      <c r="F195" t="s">
        <v>652</v>
      </c>
      <c r="G195" t="s">
        <v>1118</v>
      </c>
      <c r="H195" t="s">
        <v>653</v>
      </c>
      <c r="I195" t="s">
        <v>654</v>
      </c>
      <c r="J195" t="s">
        <v>185</v>
      </c>
      <c r="K195">
        <v>2</v>
      </c>
      <c r="L195" t="s">
        <v>924</v>
      </c>
      <c r="M195">
        <v>2</v>
      </c>
      <c r="N195">
        <v>0</v>
      </c>
      <c r="O195">
        <v>0</v>
      </c>
      <c r="P195" t="s">
        <v>1368</v>
      </c>
      <c r="Q195" t="str">
        <f t="shared" si="70"/>
        <v>Armor</v>
      </c>
    </row>
    <row r="196" spans="1:17" x14ac:dyDescent="0.25">
      <c r="A196" t="s">
        <v>605</v>
      </c>
      <c r="B196" t="s">
        <v>963</v>
      </c>
      <c r="C196" t="s">
        <v>606</v>
      </c>
      <c r="D196">
        <v>30.391285</v>
      </c>
      <c r="E196">
        <v>-88.671567999999994</v>
      </c>
      <c r="F196" t="s">
        <v>7</v>
      </c>
      <c r="G196" t="s">
        <v>1106</v>
      </c>
      <c r="H196" t="s">
        <v>607</v>
      </c>
      <c r="I196" t="s">
        <v>608</v>
      </c>
      <c r="J196" t="s">
        <v>221</v>
      </c>
      <c r="K196">
        <v>5</v>
      </c>
      <c r="L196" t="s">
        <v>924</v>
      </c>
      <c r="M196">
        <v>5</v>
      </c>
      <c r="N196">
        <v>0</v>
      </c>
      <c r="O196">
        <v>0</v>
      </c>
      <c r="P196" t="s">
        <v>1368</v>
      </c>
      <c r="Q196" t="str">
        <f t="shared" si="70"/>
        <v>Armor</v>
      </c>
    </row>
    <row r="197" spans="1:17" x14ac:dyDescent="0.25">
      <c r="A197" t="s">
        <v>622</v>
      </c>
      <c r="B197" t="s">
        <v>964</v>
      </c>
      <c r="C197" t="s">
        <v>623</v>
      </c>
      <c r="D197">
        <v>41.872836</v>
      </c>
      <c r="E197">
        <v>-106.546464</v>
      </c>
      <c r="F197" t="s">
        <v>7</v>
      </c>
      <c r="G197" t="s">
        <v>1110</v>
      </c>
      <c r="H197" t="s">
        <v>624</v>
      </c>
      <c r="I197" t="s">
        <v>625</v>
      </c>
      <c r="J197" t="s">
        <v>177</v>
      </c>
      <c r="K197">
        <v>1</v>
      </c>
      <c r="L197" t="s">
        <v>924</v>
      </c>
      <c r="M197">
        <v>1</v>
      </c>
      <c r="N197">
        <v>0</v>
      </c>
      <c r="O197">
        <v>0</v>
      </c>
      <c r="P197" t="s">
        <v>1368</v>
      </c>
      <c r="Q197" t="str">
        <f t="shared" si="70"/>
        <v>Armor</v>
      </c>
    </row>
    <row r="198" spans="1:17" x14ac:dyDescent="0.25">
      <c r="A198" t="s">
        <v>626</v>
      </c>
      <c r="B198" t="s">
        <v>964</v>
      </c>
      <c r="C198" t="s">
        <v>627</v>
      </c>
      <c r="D198">
        <v>36.692185000000002</v>
      </c>
      <c r="E198">
        <v>-97.557126999999994</v>
      </c>
      <c r="F198" t="s">
        <v>7</v>
      </c>
      <c r="G198" t="s">
        <v>1111</v>
      </c>
      <c r="H198" t="s">
        <v>1213</v>
      </c>
      <c r="I198" t="s">
        <v>628</v>
      </c>
      <c r="J198" t="s">
        <v>250</v>
      </c>
      <c r="K198">
        <v>3</v>
      </c>
      <c r="L198" t="s">
        <v>924</v>
      </c>
      <c r="M198">
        <v>3</v>
      </c>
      <c r="N198">
        <v>0</v>
      </c>
      <c r="O198">
        <v>0</v>
      </c>
      <c r="P198" t="s">
        <v>1368</v>
      </c>
      <c r="Q198" t="str">
        <f t="shared" si="70"/>
        <v>Armor</v>
      </c>
    </row>
    <row r="199" spans="1:17" x14ac:dyDescent="0.25">
      <c r="A199" t="s">
        <v>629</v>
      </c>
      <c r="B199" t="s">
        <v>964</v>
      </c>
      <c r="C199" t="s">
        <v>630</v>
      </c>
      <c r="D199">
        <v>36.385097999999999</v>
      </c>
      <c r="E199">
        <v>-98.086456999999996</v>
      </c>
      <c r="F199" t="s">
        <v>7</v>
      </c>
      <c r="G199" t="s">
        <v>1112</v>
      </c>
      <c r="H199" t="s">
        <v>1214</v>
      </c>
      <c r="I199" t="s">
        <v>631</v>
      </c>
      <c r="J199" t="s">
        <v>250</v>
      </c>
      <c r="K199">
        <v>8</v>
      </c>
      <c r="L199" t="s">
        <v>924</v>
      </c>
      <c r="M199">
        <v>8</v>
      </c>
      <c r="N199">
        <v>0</v>
      </c>
      <c r="O199">
        <v>0</v>
      </c>
      <c r="P199" t="s">
        <v>1368</v>
      </c>
      <c r="Q199" t="str">
        <f t="shared" si="70"/>
        <v>Armor</v>
      </c>
    </row>
    <row r="200" spans="1:17" x14ac:dyDescent="0.25">
      <c r="A200" t="s">
        <v>632</v>
      </c>
      <c r="B200" t="s">
        <v>964</v>
      </c>
      <c r="C200" t="s">
        <v>633</v>
      </c>
      <c r="D200">
        <v>34.234895000000002</v>
      </c>
      <c r="E200">
        <v>-96.682308000000006</v>
      </c>
      <c r="F200" t="s">
        <v>16</v>
      </c>
      <c r="G200" t="s">
        <v>1113</v>
      </c>
      <c r="H200" t="s">
        <v>1215</v>
      </c>
      <c r="I200" t="s">
        <v>634</v>
      </c>
      <c r="J200" t="s">
        <v>250</v>
      </c>
      <c r="K200">
        <v>6</v>
      </c>
      <c r="L200" t="s">
        <v>924</v>
      </c>
      <c r="M200">
        <v>6</v>
      </c>
      <c r="N200">
        <v>0</v>
      </c>
      <c r="O200">
        <v>0</v>
      </c>
      <c r="P200" t="s">
        <v>1368</v>
      </c>
      <c r="Q200" t="str">
        <f t="shared" si="70"/>
        <v>Armor</v>
      </c>
    </row>
    <row r="201" spans="1:17" x14ac:dyDescent="0.25">
      <c r="A201" t="s">
        <v>663</v>
      </c>
      <c r="B201" t="s">
        <v>966</v>
      </c>
      <c r="C201" t="s">
        <v>664</v>
      </c>
      <c r="D201">
        <v>50.670029999999997</v>
      </c>
      <c r="E201">
        <v>-120.37310100000001</v>
      </c>
      <c r="F201" t="s">
        <v>7</v>
      </c>
      <c r="G201" t="s">
        <v>1121</v>
      </c>
      <c r="H201" t="s">
        <v>1216</v>
      </c>
      <c r="I201" t="s">
        <v>665</v>
      </c>
      <c r="J201" t="s">
        <v>1217</v>
      </c>
      <c r="K201">
        <v>10</v>
      </c>
      <c r="L201" t="s">
        <v>924</v>
      </c>
      <c r="M201">
        <v>10</v>
      </c>
      <c r="N201">
        <v>0</v>
      </c>
      <c r="O201">
        <v>0</v>
      </c>
      <c r="P201" t="s">
        <v>1368</v>
      </c>
      <c r="Q201" t="str">
        <f t="shared" si="70"/>
        <v>Armor</v>
      </c>
    </row>
    <row r="202" spans="1:17" x14ac:dyDescent="0.25">
      <c r="A202" t="s">
        <v>655</v>
      </c>
      <c r="B202" t="s">
        <v>968</v>
      </c>
      <c r="C202" t="s">
        <v>656</v>
      </c>
      <c r="D202">
        <v>41.577320999999998</v>
      </c>
      <c r="E202">
        <v>-73.410627000000005</v>
      </c>
      <c r="F202" t="s">
        <v>7</v>
      </c>
      <c r="G202" t="s">
        <v>1119</v>
      </c>
      <c r="H202" t="s">
        <v>1218</v>
      </c>
      <c r="I202" t="s">
        <v>657</v>
      </c>
      <c r="J202" t="s">
        <v>658</v>
      </c>
      <c r="K202">
        <v>7</v>
      </c>
      <c r="L202" t="s">
        <v>924</v>
      </c>
      <c r="M202">
        <v>7</v>
      </c>
      <c r="N202">
        <v>0</v>
      </c>
      <c r="O202">
        <v>0</v>
      </c>
      <c r="P202" t="s">
        <v>1368</v>
      </c>
      <c r="Q202" t="str">
        <f t="shared" si="70"/>
        <v>Armor</v>
      </c>
    </row>
    <row r="203" spans="1:17" x14ac:dyDescent="0.25">
      <c r="A203" t="s">
        <v>659</v>
      </c>
      <c r="B203" t="s">
        <v>968</v>
      </c>
      <c r="C203" t="s">
        <v>660</v>
      </c>
      <c r="D203">
        <v>39.483322999999999</v>
      </c>
      <c r="E203">
        <v>-88.357050000000001</v>
      </c>
      <c r="F203" t="s">
        <v>7</v>
      </c>
      <c r="G203" t="s">
        <v>1120</v>
      </c>
      <c r="H203" t="s">
        <v>661</v>
      </c>
      <c r="I203" t="s">
        <v>662</v>
      </c>
      <c r="J203" t="s">
        <v>136</v>
      </c>
      <c r="K203">
        <v>10</v>
      </c>
      <c r="L203" t="s">
        <v>924</v>
      </c>
      <c r="M203">
        <v>10</v>
      </c>
      <c r="N203">
        <v>0</v>
      </c>
      <c r="O203">
        <v>0</v>
      </c>
      <c r="P203" t="s">
        <v>1368</v>
      </c>
      <c r="Q203" t="str">
        <f t="shared" si="70"/>
        <v>Armor</v>
      </c>
    </row>
    <row r="204" spans="1:17" x14ac:dyDescent="0.25">
      <c r="A204" t="s">
        <v>898</v>
      </c>
      <c r="B204" t="s">
        <v>838</v>
      </c>
      <c r="C204" t="s">
        <v>839</v>
      </c>
      <c r="D204">
        <v>38.410746000000003</v>
      </c>
      <c r="E204">
        <v>-82.295201000000006</v>
      </c>
      <c r="F204" t="s">
        <v>840</v>
      </c>
      <c r="G204" t="s">
        <v>1175</v>
      </c>
      <c r="H204" t="s">
        <v>841</v>
      </c>
      <c r="I204" t="s">
        <v>842</v>
      </c>
      <c r="J204" t="s">
        <v>254</v>
      </c>
      <c r="K204">
        <v>2</v>
      </c>
      <c r="L204" t="s">
        <v>924</v>
      </c>
      <c r="M204">
        <v>2</v>
      </c>
      <c r="N204">
        <v>0</v>
      </c>
      <c r="O204">
        <v>0</v>
      </c>
      <c r="P204" t="s">
        <v>1368</v>
      </c>
      <c r="Q204" t="str">
        <f t="shared" si="70"/>
        <v>Armor</v>
      </c>
    </row>
    <row r="205" spans="1:17" x14ac:dyDescent="0.25">
      <c r="A205" t="s">
        <v>899</v>
      </c>
      <c r="B205" t="s">
        <v>838</v>
      </c>
      <c r="C205" t="s">
        <v>795</v>
      </c>
      <c r="D205">
        <v>35.012405999999999</v>
      </c>
      <c r="E205">
        <v>-78.887786000000006</v>
      </c>
      <c r="F205" t="s">
        <v>16</v>
      </c>
      <c r="G205" t="s">
        <v>1193</v>
      </c>
      <c r="H205" t="s">
        <v>1219</v>
      </c>
      <c r="I205" t="s">
        <v>900</v>
      </c>
      <c r="J205" t="s">
        <v>587</v>
      </c>
      <c r="K205">
        <v>4</v>
      </c>
      <c r="L205" t="s">
        <v>924</v>
      </c>
      <c r="M205">
        <v>4</v>
      </c>
      <c r="N205">
        <v>0</v>
      </c>
      <c r="O205">
        <v>0</v>
      </c>
      <c r="P205" t="s">
        <v>1368</v>
      </c>
      <c r="Q205" t="str">
        <f t="shared" si="70"/>
        <v>Armor</v>
      </c>
    </row>
    <row r="206" spans="1:17" x14ac:dyDescent="0.25">
      <c r="A206" t="s">
        <v>901</v>
      </c>
      <c r="B206" t="s">
        <v>838</v>
      </c>
      <c r="C206" t="s">
        <v>532</v>
      </c>
      <c r="D206">
        <v>28.351265000000001</v>
      </c>
      <c r="E206">
        <v>-80.683251999999996</v>
      </c>
      <c r="F206" t="s">
        <v>533</v>
      </c>
      <c r="G206" t="s">
        <v>1194</v>
      </c>
      <c r="H206" t="s">
        <v>1220</v>
      </c>
      <c r="I206" t="s">
        <v>534</v>
      </c>
      <c r="J206" t="s">
        <v>294</v>
      </c>
      <c r="K206">
        <v>1</v>
      </c>
      <c r="L206" t="s">
        <v>924</v>
      </c>
      <c r="M206">
        <v>1</v>
      </c>
      <c r="N206">
        <v>0</v>
      </c>
      <c r="O206">
        <v>0</v>
      </c>
      <c r="P206" t="s">
        <v>1368</v>
      </c>
      <c r="Q206" t="str">
        <f t="shared" si="70"/>
        <v>Armor</v>
      </c>
    </row>
    <row r="207" spans="1:17" x14ac:dyDescent="0.25">
      <c r="A207" t="s">
        <v>902</v>
      </c>
      <c r="B207" t="s">
        <v>838</v>
      </c>
      <c r="C207" t="s">
        <v>903</v>
      </c>
      <c r="D207">
        <v>33.015349999999998</v>
      </c>
      <c r="E207">
        <v>-96.744431000000006</v>
      </c>
      <c r="F207" t="s">
        <v>904</v>
      </c>
      <c r="G207" t="s">
        <v>1195</v>
      </c>
      <c r="H207" t="s">
        <v>905</v>
      </c>
      <c r="I207" t="s">
        <v>906</v>
      </c>
      <c r="J207" t="s">
        <v>185</v>
      </c>
      <c r="K207">
        <v>7</v>
      </c>
      <c r="L207" t="s">
        <v>924</v>
      </c>
      <c r="M207">
        <v>7</v>
      </c>
      <c r="N207">
        <v>0</v>
      </c>
      <c r="O207">
        <v>0</v>
      </c>
      <c r="P207" t="s">
        <v>1368</v>
      </c>
      <c r="Q207" t="str">
        <f t="shared" si="70"/>
        <v>Armor</v>
      </c>
    </row>
    <row r="208" spans="1:17" x14ac:dyDescent="0.25">
      <c r="A208" t="s">
        <v>1448</v>
      </c>
      <c r="B208" t="s">
        <v>838</v>
      </c>
      <c r="C208" t="s">
        <v>839</v>
      </c>
      <c r="D208">
        <v>38.410746000000003</v>
      </c>
      <c r="E208">
        <v>-82.295201000000006</v>
      </c>
      <c r="F208" t="s">
        <v>840</v>
      </c>
      <c r="G208" t="s">
        <v>1175</v>
      </c>
      <c r="H208" t="s">
        <v>841</v>
      </c>
      <c r="I208" t="s">
        <v>842</v>
      </c>
      <c r="J208" t="s">
        <v>254</v>
      </c>
      <c r="K208">
        <v>8</v>
      </c>
      <c r="L208" t="s">
        <v>924</v>
      </c>
      <c r="M208">
        <v>8</v>
      </c>
      <c r="N208">
        <v>0</v>
      </c>
      <c r="O208">
        <v>0</v>
      </c>
      <c r="P208" t="s">
        <v>1368</v>
      </c>
      <c r="Q208" t="str">
        <f t="shared" si="70"/>
        <v>Armor</v>
      </c>
    </row>
    <row r="209" spans="1:17" x14ac:dyDescent="0.25">
      <c r="A209" t="s">
        <v>613</v>
      </c>
      <c r="B209" t="s">
        <v>614</v>
      </c>
      <c r="C209" t="s">
        <v>615</v>
      </c>
      <c r="D209">
        <v>31.689230999999999</v>
      </c>
      <c r="E209">
        <v>-106.323455</v>
      </c>
      <c r="F209" t="s">
        <v>16</v>
      </c>
      <c r="G209" t="s">
        <v>1108</v>
      </c>
      <c r="H209" t="s">
        <v>616</v>
      </c>
      <c r="I209" t="s">
        <v>617</v>
      </c>
      <c r="J209" t="s">
        <v>185</v>
      </c>
      <c r="K209">
        <v>5</v>
      </c>
      <c r="L209" t="s">
        <v>924</v>
      </c>
      <c r="M209">
        <v>5</v>
      </c>
      <c r="N209">
        <v>0</v>
      </c>
      <c r="O209">
        <v>0</v>
      </c>
      <c r="P209" t="s">
        <v>1368</v>
      </c>
      <c r="Q209" t="str">
        <f t="shared" si="70"/>
        <v>Armor</v>
      </c>
    </row>
    <row r="210" spans="1:17" x14ac:dyDescent="0.25">
      <c r="A210" t="s">
        <v>618</v>
      </c>
      <c r="B210" t="s">
        <v>614</v>
      </c>
      <c r="C210" t="s">
        <v>619</v>
      </c>
      <c r="D210">
        <v>40.440645000000004</v>
      </c>
      <c r="E210">
        <v>-74.354038000000003</v>
      </c>
      <c r="F210" t="s">
        <v>7</v>
      </c>
      <c r="G210" t="s">
        <v>1109</v>
      </c>
      <c r="H210" t="s">
        <v>620</v>
      </c>
      <c r="I210" t="s">
        <v>621</v>
      </c>
      <c r="J210" t="s">
        <v>144</v>
      </c>
      <c r="K210">
        <v>5</v>
      </c>
      <c r="L210" t="s">
        <v>924</v>
      </c>
      <c r="M210">
        <v>5</v>
      </c>
      <c r="N210">
        <v>0</v>
      </c>
      <c r="O210">
        <v>0</v>
      </c>
      <c r="P210" t="s">
        <v>1368</v>
      </c>
      <c r="Q210" t="str">
        <f t="shared" si="70"/>
        <v>Armor</v>
      </c>
    </row>
    <row r="211" spans="1:17" x14ac:dyDescent="0.25">
      <c r="A211" t="s">
        <v>670</v>
      </c>
      <c r="B211" t="s">
        <v>671</v>
      </c>
      <c r="C211" t="s">
        <v>494</v>
      </c>
      <c r="D211">
        <v>36.516295999999997</v>
      </c>
      <c r="E211">
        <v>-80.617080999999999</v>
      </c>
      <c r="F211" t="s">
        <v>16</v>
      </c>
      <c r="G211" t="s">
        <v>1123</v>
      </c>
      <c r="H211" t="s">
        <v>1221</v>
      </c>
      <c r="I211" t="s">
        <v>672</v>
      </c>
      <c r="J211" t="s">
        <v>587</v>
      </c>
      <c r="K211">
        <v>10</v>
      </c>
      <c r="L211" t="s">
        <v>924</v>
      </c>
      <c r="M211">
        <v>10</v>
      </c>
      <c r="N211">
        <v>0</v>
      </c>
      <c r="O211">
        <v>0</v>
      </c>
      <c r="P211" t="s">
        <v>1368</v>
      </c>
      <c r="Q211" t="str">
        <f t="shared" si="70"/>
        <v>Armor</v>
      </c>
    </row>
    <row r="212" spans="1:17" x14ac:dyDescent="0.25">
      <c r="A212" t="s">
        <v>673</v>
      </c>
      <c r="B212" t="s">
        <v>671</v>
      </c>
      <c r="C212" t="s">
        <v>674</v>
      </c>
      <c r="D212">
        <v>39.956620000000001</v>
      </c>
      <c r="E212">
        <v>-82.793994999999995</v>
      </c>
      <c r="F212" t="s">
        <v>7</v>
      </c>
      <c r="G212" t="s">
        <v>1124</v>
      </c>
      <c r="H212" t="s">
        <v>1222</v>
      </c>
      <c r="I212" t="s">
        <v>675</v>
      </c>
      <c r="J212" t="s">
        <v>330</v>
      </c>
      <c r="K212">
        <v>10</v>
      </c>
      <c r="L212" t="s">
        <v>924</v>
      </c>
      <c r="M212">
        <v>10</v>
      </c>
      <c r="N212">
        <v>0</v>
      </c>
      <c r="O212">
        <v>0</v>
      </c>
      <c r="P212" t="s">
        <v>1368</v>
      </c>
      <c r="Q212" t="str">
        <f t="shared" si="70"/>
        <v>Armor</v>
      </c>
    </row>
    <row r="213" spans="1:17" x14ac:dyDescent="0.25">
      <c r="A213" t="s">
        <v>676</v>
      </c>
      <c r="B213" t="s">
        <v>671</v>
      </c>
      <c r="C213" t="s">
        <v>677</v>
      </c>
      <c r="D213">
        <v>33.938239000000003</v>
      </c>
      <c r="E213">
        <v>-87.809124999999995</v>
      </c>
      <c r="F213" t="s">
        <v>16</v>
      </c>
      <c r="G213" t="s">
        <v>1125</v>
      </c>
      <c r="H213" t="s">
        <v>678</v>
      </c>
      <c r="I213" t="s">
        <v>679</v>
      </c>
      <c r="J213" t="s">
        <v>189</v>
      </c>
      <c r="K213">
        <v>7</v>
      </c>
      <c r="L213" t="s">
        <v>924</v>
      </c>
      <c r="M213">
        <v>7</v>
      </c>
      <c r="N213">
        <v>0</v>
      </c>
      <c r="O213">
        <v>0</v>
      </c>
      <c r="P213" t="s">
        <v>1368</v>
      </c>
      <c r="Q213" t="str">
        <f t="shared" si="70"/>
        <v>Armor</v>
      </c>
    </row>
    <row r="214" spans="1:17" x14ac:dyDescent="0.25">
      <c r="A214" t="s">
        <v>694</v>
      </c>
      <c r="B214" t="s">
        <v>671</v>
      </c>
      <c r="C214" t="s">
        <v>695</v>
      </c>
      <c r="D214">
        <v>34.88796</v>
      </c>
      <c r="E214">
        <v>-117.022476</v>
      </c>
      <c r="F214" t="s">
        <v>7</v>
      </c>
      <c r="G214" t="s">
        <v>1130</v>
      </c>
      <c r="H214" t="s">
        <v>1223</v>
      </c>
      <c r="I214" t="s">
        <v>696</v>
      </c>
      <c r="J214" t="s">
        <v>571</v>
      </c>
      <c r="K214">
        <v>10</v>
      </c>
      <c r="L214" t="s">
        <v>924</v>
      </c>
      <c r="M214">
        <v>10</v>
      </c>
      <c r="N214">
        <v>0</v>
      </c>
      <c r="O214">
        <v>0</v>
      </c>
      <c r="P214" t="s">
        <v>1368</v>
      </c>
      <c r="Q214" t="str">
        <f t="shared" si="70"/>
        <v>Armor</v>
      </c>
    </row>
    <row r="215" spans="1:17" x14ac:dyDescent="0.25">
      <c r="A215" t="s">
        <v>635</v>
      </c>
      <c r="B215" t="s">
        <v>667</v>
      </c>
      <c r="C215" t="s">
        <v>636</v>
      </c>
      <c r="D215">
        <v>43.793188000000001</v>
      </c>
      <c r="E215">
        <v>-73.078457</v>
      </c>
      <c r="F215" t="s">
        <v>16</v>
      </c>
      <c r="G215" t="s">
        <v>1114</v>
      </c>
      <c r="H215" t="s">
        <v>1224</v>
      </c>
      <c r="I215" t="s">
        <v>637</v>
      </c>
      <c r="J215" t="s">
        <v>638</v>
      </c>
      <c r="K215">
        <v>4</v>
      </c>
      <c r="L215" t="s">
        <v>924</v>
      </c>
      <c r="M215">
        <v>4</v>
      </c>
      <c r="N215">
        <v>0</v>
      </c>
      <c r="O215">
        <v>0</v>
      </c>
      <c r="P215" t="s">
        <v>1368</v>
      </c>
      <c r="Q215" t="str">
        <f t="shared" si="70"/>
        <v>Armor</v>
      </c>
    </row>
    <row r="216" spans="1:17" x14ac:dyDescent="0.25">
      <c r="A216" t="s">
        <v>639</v>
      </c>
      <c r="B216" t="s">
        <v>667</v>
      </c>
      <c r="C216" t="s">
        <v>640</v>
      </c>
      <c r="D216">
        <v>27.334924999999998</v>
      </c>
      <c r="E216">
        <v>-82.514238000000006</v>
      </c>
      <c r="F216" t="s">
        <v>7</v>
      </c>
      <c r="G216" t="s">
        <v>1115</v>
      </c>
      <c r="H216" t="s">
        <v>1225</v>
      </c>
      <c r="I216" t="s">
        <v>641</v>
      </c>
      <c r="J216" t="s">
        <v>294</v>
      </c>
      <c r="K216">
        <v>3</v>
      </c>
      <c r="L216" t="s">
        <v>924</v>
      </c>
      <c r="M216">
        <v>3</v>
      </c>
      <c r="N216">
        <v>0</v>
      </c>
      <c r="O216">
        <v>0</v>
      </c>
      <c r="P216" t="s">
        <v>1368</v>
      </c>
      <c r="Q216" t="str">
        <f t="shared" si="70"/>
        <v>Armor</v>
      </c>
    </row>
    <row r="217" spans="1:17" x14ac:dyDescent="0.25">
      <c r="A217" t="s">
        <v>666</v>
      </c>
      <c r="B217" t="s">
        <v>667</v>
      </c>
      <c r="C217" t="s">
        <v>668</v>
      </c>
      <c r="D217">
        <v>35.608204000000001</v>
      </c>
      <c r="E217">
        <v>-118.484343</v>
      </c>
      <c r="F217" t="s">
        <v>7</v>
      </c>
      <c r="G217" t="s">
        <v>1122</v>
      </c>
      <c r="H217" t="s">
        <v>1226</v>
      </c>
      <c r="I217" t="s">
        <v>669</v>
      </c>
      <c r="J217" t="s">
        <v>571</v>
      </c>
      <c r="K217">
        <v>2</v>
      </c>
      <c r="L217" t="s">
        <v>924</v>
      </c>
      <c r="M217">
        <v>2</v>
      </c>
      <c r="N217">
        <v>0</v>
      </c>
      <c r="O217">
        <v>0</v>
      </c>
      <c r="P217" t="s">
        <v>1368</v>
      </c>
      <c r="Q217" t="str">
        <f t="shared" si="70"/>
        <v>Armor</v>
      </c>
    </row>
    <row r="218" spans="1:17" x14ac:dyDescent="0.25">
      <c r="A218" t="s">
        <v>891</v>
      </c>
      <c r="B218" t="s">
        <v>892</v>
      </c>
      <c r="C218" t="s">
        <v>893</v>
      </c>
      <c r="D218">
        <v>40.488104</v>
      </c>
      <c r="E218">
        <v>-85.612852000000004</v>
      </c>
      <c r="F218" t="s">
        <v>7</v>
      </c>
      <c r="G218" t="s">
        <v>1191</v>
      </c>
      <c r="H218" t="s">
        <v>1227</v>
      </c>
      <c r="I218" t="s">
        <v>894</v>
      </c>
      <c r="J218" t="s">
        <v>201</v>
      </c>
      <c r="K218">
        <v>4</v>
      </c>
      <c r="L218" t="s">
        <v>924</v>
      </c>
      <c r="M218">
        <v>4</v>
      </c>
      <c r="N218">
        <v>0</v>
      </c>
      <c r="O218">
        <v>0</v>
      </c>
      <c r="P218" t="s">
        <v>1368</v>
      </c>
      <c r="Q218" t="str">
        <f t="shared" si="70"/>
        <v>Armor</v>
      </c>
    </row>
    <row r="219" spans="1:17" x14ac:dyDescent="0.25">
      <c r="A219" t="s">
        <v>834</v>
      </c>
      <c r="B219" t="s">
        <v>835</v>
      </c>
      <c r="C219" t="s">
        <v>836</v>
      </c>
      <c r="D219">
        <v>46.265484999999998</v>
      </c>
      <c r="E219">
        <v>-114.158686</v>
      </c>
      <c r="F219" t="s">
        <v>7</v>
      </c>
      <c r="G219" t="s">
        <v>1174</v>
      </c>
      <c r="H219" t="s">
        <v>837</v>
      </c>
      <c r="I219" t="s">
        <v>502</v>
      </c>
      <c r="J219" t="s">
        <v>140</v>
      </c>
      <c r="K219">
        <v>4</v>
      </c>
      <c r="L219" t="s">
        <v>924</v>
      </c>
      <c r="M219">
        <v>4</v>
      </c>
      <c r="N219">
        <v>0</v>
      </c>
      <c r="O219">
        <v>0</v>
      </c>
      <c r="P219" t="s">
        <v>1368</v>
      </c>
      <c r="Q219" t="str">
        <f t="shared" si="70"/>
        <v>Armor</v>
      </c>
    </row>
    <row r="220" spans="1:17" x14ac:dyDescent="0.25">
      <c r="A220" t="s">
        <v>895</v>
      </c>
      <c r="B220" t="s">
        <v>967</v>
      </c>
      <c r="C220" t="s">
        <v>896</v>
      </c>
      <c r="D220">
        <v>34.978203000000001</v>
      </c>
      <c r="E220">
        <v>-81.063997000000001</v>
      </c>
      <c r="F220" t="s">
        <v>7</v>
      </c>
      <c r="G220" t="s">
        <v>1192</v>
      </c>
      <c r="H220" t="s">
        <v>1228</v>
      </c>
      <c r="I220" t="s">
        <v>897</v>
      </c>
      <c r="J220" t="s">
        <v>151</v>
      </c>
      <c r="K220">
        <v>8</v>
      </c>
      <c r="L220" t="s">
        <v>924</v>
      </c>
      <c r="M220">
        <v>8</v>
      </c>
      <c r="N220">
        <v>0</v>
      </c>
      <c r="O220">
        <v>0</v>
      </c>
      <c r="P220" t="s">
        <v>1368</v>
      </c>
      <c r="Q220" t="str">
        <f t="shared" si="70"/>
        <v>Armor</v>
      </c>
    </row>
    <row r="221" spans="1:17" x14ac:dyDescent="0.25">
      <c r="A221" t="s">
        <v>609</v>
      </c>
      <c r="B221" t="s">
        <v>610</v>
      </c>
      <c r="C221" t="s">
        <v>611</v>
      </c>
      <c r="D221">
        <v>53.298679999999997</v>
      </c>
      <c r="E221">
        <v>-60.321716000000002</v>
      </c>
      <c r="F221" t="s">
        <v>7</v>
      </c>
      <c r="G221" t="s">
        <v>1107</v>
      </c>
      <c r="H221" t="s">
        <v>1229</v>
      </c>
      <c r="I221" t="s">
        <v>612</v>
      </c>
      <c r="J221" t="s">
        <v>1230</v>
      </c>
      <c r="K221">
        <v>25000</v>
      </c>
      <c r="L221" t="s">
        <v>924</v>
      </c>
      <c r="M221">
        <v>25000</v>
      </c>
      <c r="N221">
        <v>0</v>
      </c>
      <c r="O221">
        <v>0</v>
      </c>
      <c r="P221" t="s">
        <v>1368</v>
      </c>
      <c r="Q221" t="str">
        <f t="shared" si="70"/>
        <v>Armor</v>
      </c>
    </row>
    <row r="222" spans="1:17" x14ac:dyDescent="0.25">
      <c r="A222" t="s">
        <v>680</v>
      </c>
      <c r="B222" t="s">
        <v>684</v>
      </c>
      <c r="C222" t="s">
        <v>681</v>
      </c>
      <c r="D222">
        <v>34.074550000000002</v>
      </c>
      <c r="E222">
        <v>-84.312027999999998</v>
      </c>
      <c r="F222" t="s">
        <v>7</v>
      </c>
      <c r="G222" t="s">
        <v>1126</v>
      </c>
      <c r="H222" t="s">
        <v>1231</v>
      </c>
      <c r="I222" t="s">
        <v>682</v>
      </c>
      <c r="J222" t="s">
        <v>163</v>
      </c>
      <c r="K222">
        <v>2</v>
      </c>
      <c r="L222" t="s">
        <v>924</v>
      </c>
      <c r="M222">
        <v>2</v>
      </c>
      <c r="N222">
        <v>0</v>
      </c>
      <c r="O222">
        <v>0</v>
      </c>
      <c r="P222" t="s">
        <v>1368</v>
      </c>
      <c r="Q222" t="str">
        <f t="shared" si="70"/>
        <v>Armor</v>
      </c>
    </row>
    <row r="223" spans="1:17" x14ac:dyDescent="0.25">
      <c r="A223" t="s">
        <v>683</v>
      </c>
      <c r="B223" t="s">
        <v>684</v>
      </c>
      <c r="C223" t="s">
        <v>685</v>
      </c>
      <c r="D223">
        <v>35.475580000000001</v>
      </c>
      <c r="E223">
        <v>-84.598314999999999</v>
      </c>
      <c r="F223" t="s">
        <v>7</v>
      </c>
      <c r="G223" t="s">
        <v>1127</v>
      </c>
      <c r="H223" t="s">
        <v>1232</v>
      </c>
      <c r="I223" t="s">
        <v>686</v>
      </c>
      <c r="J223" t="s">
        <v>243</v>
      </c>
      <c r="K223">
        <v>10</v>
      </c>
      <c r="L223" t="s">
        <v>924</v>
      </c>
      <c r="M223">
        <v>10</v>
      </c>
      <c r="N223">
        <v>0</v>
      </c>
      <c r="O223">
        <v>0</v>
      </c>
      <c r="P223" t="s">
        <v>1368</v>
      </c>
      <c r="Q223" t="str">
        <f t="shared" si="70"/>
        <v>Armor</v>
      </c>
    </row>
    <row r="224" spans="1:17" x14ac:dyDescent="0.25">
      <c r="A224" t="s">
        <v>687</v>
      </c>
      <c r="B224" t="s">
        <v>684</v>
      </c>
      <c r="C224" t="s">
        <v>688</v>
      </c>
      <c r="D224">
        <v>43.070557000000001</v>
      </c>
      <c r="E224">
        <v>-73.153953000000001</v>
      </c>
      <c r="F224" t="s">
        <v>7</v>
      </c>
      <c r="G224" t="s">
        <v>1128</v>
      </c>
      <c r="H224" t="s">
        <v>1233</v>
      </c>
      <c r="I224" t="s">
        <v>689</v>
      </c>
      <c r="J224" t="s">
        <v>638</v>
      </c>
      <c r="K224">
        <v>15</v>
      </c>
      <c r="L224" t="s">
        <v>924</v>
      </c>
      <c r="M224">
        <v>15</v>
      </c>
      <c r="N224">
        <v>0</v>
      </c>
      <c r="O224">
        <v>0</v>
      </c>
      <c r="P224" t="s">
        <v>1368</v>
      </c>
      <c r="Q224" t="str">
        <f t="shared" si="70"/>
        <v>Armor</v>
      </c>
    </row>
    <row r="225" spans="1:17" x14ac:dyDescent="0.25">
      <c r="A225" t="s">
        <v>690</v>
      </c>
      <c r="B225" t="s">
        <v>684</v>
      </c>
      <c r="C225" t="s">
        <v>691</v>
      </c>
      <c r="D225">
        <v>33.931412999999999</v>
      </c>
      <c r="E225">
        <v>-114.004763</v>
      </c>
      <c r="F225" t="s">
        <v>7</v>
      </c>
      <c r="G225" t="s">
        <v>1129</v>
      </c>
      <c r="H225" t="s">
        <v>692</v>
      </c>
      <c r="I225" t="s">
        <v>693</v>
      </c>
      <c r="J225" t="s">
        <v>604</v>
      </c>
      <c r="K225">
        <v>2</v>
      </c>
      <c r="L225" t="s">
        <v>924</v>
      </c>
      <c r="M225">
        <v>2</v>
      </c>
      <c r="N225">
        <v>0</v>
      </c>
      <c r="O225">
        <v>0</v>
      </c>
      <c r="P225" t="s">
        <v>1368</v>
      </c>
      <c r="Q225" t="str">
        <f t="shared" si="70"/>
        <v>Armor</v>
      </c>
    </row>
    <row r="226" spans="1:17" x14ac:dyDescent="0.25">
      <c r="A226" t="s">
        <v>697</v>
      </c>
      <c r="B226" t="s">
        <v>684</v>
      </c>
      <c r="C226" t="s">
        <v>698</v>
      </c>
      <c r="D226">
        <v>40.135672999999997</v>
      </c>
      <c r="E226">
        <v>-99.833494000000002</v>
      </c>
      <c r="F226" t="s">
        <v>7</v>
      </c>
      <c r="G226" t="s">
        <v>1131</v>
      </c>
      <c r="H226" t="s">
        <v>699</v>
      </c>
      <c r="I226" t="s">
        <v>700</v>
      </c>
      <c r="J226" t="s">
        <v>158</v>
      </c>
      <c r="K226">
        <v>3</v>
      </c>
      <c r="L226" t="s">
        <v>924</v>
      </c>
      <c r="M226">
        <v>3</v>
      </c>
      <c r="N226">
        <v>0</v>
      </c>
      <c r="O226">
        <v>0</v>
      </c>
      <c r="P226" t="s">
        <v>1368</v>
      </c>
      <c r="Q226" t="str">
        <f t="shared" si="70"/>
        <v>Armor</v>
      </c>
    </row>
    <row r="227" spans="1:17" x14ac:dyDescent="0.25">
      <c r="A227" t="s">
        <v>701</v>
      </c>
      <c r="B227" t="s">
        <v>684</v>
      </c>
      <c r="C227" t="s">
        <v>702</v>
      </c>
      <c r="D227">
        <v>34.197122999999998</v>
      </c>
      <c r="E227">
        <v>-90.590864999999994</v>
      </c>
      <c r="F227" t="s">
        <v>7</v>
      </c>
      <c r="G227" t="s">
        <v>1132</v>
      </c>
      <c r="H227" t="s">
        <v>703</v>
      </c>
      <c r="I227" t="s">
        <v>704</v>
      </c>
      <c r="J227" t="s">
        <v>221</v>
      </c>
      <c r="K227">
        <v>2</v>
      </c>
      <c r="L227" t="s">
        <v>924</v>
      </c>
      <c r="M227">
        <v>2</v>
      </c>
      <c r="N227">
        <v>0</v>
      </c>
      <c r="O227">
        <v>0</v>
      </c>
      <c r="P227" t="s">
        <v>1368</v>
      </c>
      <c r="Q227" t="str">
        <f t="shared" si="70"/>
        <v>Armor</v>
      </c>
    </row>
    <row r="228" spans="1:17" x14ac:dyDescent="0.25">
      <c r="A228" t="s">
        <v>705</v>
      </c>
      <c r="B228" t="s">
        <v>684</v>
      </c>
      <c r="C228" t="s">
        <v>706</v>
      </c>
      <c r="D228">
        <v>36.757877999999998</v>
      </c>
      <c r="E228">
        <v>-82.579183</v>
      </c>
      <c r="F228" t="s">
        <v>16</v>
      </c>
      <c r="G228" t="s">
        <v>1133</v>
      </c>
      <c r="H228" t="s">
        <v>1234</v>
      </c>
      <c r="I228" t="s">
        <v>707</v>
      </c>
      <c r="J228" t="s">
        <v>210</v>
      </c>
      <c r="K228">
        <v>5</v>
      </c>
      <c r="L228" t="s">
        <v>924</v>
      </c>
      <c r="M228">
        <v>5</v>
      </c>
      <c r="N228">
        <v>0</v>
      </c>
      <c r="O228">
        <v>0</v>
      </c>
      <c r="P228" t="s">
        <v>1368</v>
      </c>
      <c r="Q228" t="str">
        <f t="shared" si="70"/>
        <v>Armor</v>
      </c>
    </row>
    <row r="229" spans="1:17" x14ac:dyDescent="0.25">
      <c r="A229" t="s">
        <v>708</v>
      </c>
      <c r="B229" t="s">
        <v>684</v>
      </c>
      <c r="C229" t="s">
        <v>709</v>
      </c>
      <c r="D229">
        <v>42.009892000000001</v>
      </c>
      <c r="E229">
        <v>-96.575193999999996</v>
      </c>
      <c r="F229" t="s">
        <v>7</v>
      </c>
      <c r="G229" t="s">
        <v>1134</v>
      </c>
      <c r="H229" t="s">
        <v>710</v>
      </c>
      <c r="I229" t="s">
        <v>711</v>
      </c>
      <c r="J229" t="s">
        <v>158</v>
      </c>
      <c r="K229">
        <v>4</v>
      </c>
      <c r="L229" t="s">
        <v>924</v>
      </c>
      <c r="M229">
        <v>4</v>
      </c>
      <c r="N229">
        <v>0</v>
      </c>
      <c r="O229">
        <v>0</v>
      </c>
      <c r="P229" t="s">
        <v>1368</v>
      </c>
      <c r="Q229" t="str">
        <f t="shared" si="70"/>
        <v>Armor</v>
      </c>
    </row>
    <row r="230" spans="1:17" x14ac:dyDescent="0.25">
      <c r="A230" t="s">
        <v>712</v>
      </c>
      <c r="B230" t="s">
        <v>684</v>
      </c>
      <c r="C230" t="s">
        <v>713</v>
      </c>
      <c r="D230">
        <v>44.002087000000003</v>
      </c>
      <c r="E230">
        <v>-72.121744000000007</v>
      </c>
      <c r="F230" t="s">
        <v>16</v>
      </c>
      <c r="G230" t="s">
        <v>1135</v>
      </c>
      <c r="H230" t="s">
        <v>1235</v>
      </c>
      <c r="I230" t="s">
        <v>714</v>
      </c>
      <c r="J230" t="s">
        <v>638</v>
      </c>
      <c r="K230">
        <v>3</v>
      </c>
      <c r="L230" t="s">
        <v>924</v>
      </c>
      <c r="M230">
        <v>3</v>
      </c>
      <c r="N230">
        <v>0</v>
      </c>
      <c r="O230">
        <v>0</v>
      </c>
      <c r="P230" t="s">
        <v>1368</v>
      </c>
      <c r="Q230" t="str">
        <f t="shared" si="70"/>
        <v>Armor</v>
      </c>
    </row>
    <row r="231" spans="1:17" x14ac:dyDescent="0.25">
      <c r="A231" t="s">
        <v>715</v>
      </c>
      <c r="B231" t="s">
        <v>684</v>
      </c>
      <c r="C231" t="s">
        <v>716</v>
      </c>
      <c r="D231">
        <v>33.260066000000002</v>
      </c>
      <c r="E231">
        <v>-81.378707000000006</v>
      </c>
      <c r="F231" t="s">
        <v>16</v>
      </c>
      <c r="G231" t="s">
        <v>1136</v>
      </c>
      <c r="H231" t="s">
        <v>1236</v>
      </c>
      <c r="I231" t="s">
        <v>717</v>
      </c>
      <c r="J231" t="s">
        <v>151</v>
      </c>
      <c r="K231">
        <v>4</v>
      </c>
      <c r="L231" t="s">
        <v>924</v>
      </c>
      <c r="M231">
        <v>4</v>
      </c>
      <c r="N231">
        <v>0</v>
      </c>
      <c r="O231">
        <v>0</v>
      </c>
      <c r="P231" t="s">
        <v>1368</v>
      </c>
      <c r="Q231" t="str">
        <f t="shared" si="70"/>
        <v>Armor</v>
      </c>
    </row>
    <row r="232" spans="1:17" x14ac:dyDescent="0.25">
      <c r="A232" t="s">
        <v>718</v>
      </c>
      <c r="B232" t="s">
        <v>684</v>
      </c>
      <c r="C232" t="s">
        <v>476</v>
      </c>
      <c r="D232">
        <v>32.228496</v>
      </c>
      <c r="E232">
        <v>-101.499256</v>
      </c>
      <c r="F232" t="s">
        <v>7</v>
      </c>
      <c r="G232" t="s">
        <v>1137</v>
      </c>
      <c r="H232" t="s">
        <v>1237</v>
      </c>
      <c r="I232" t="s">
        <v>477</v>
      </c>
      <c r="J232" t="s">
        <v>185</v>
      </c>
      <c r="K232">
        <v>15</v>
      </c>
      <c r="L232" t="s">
        <v>924</v>
      </c>
      <c r="M232">
        <v>15</v>
      </c>
      <c r="N232">
        <v>0</v>
      </c>
      <c r="O232">
        <v>0</v>
      </c>
      <c r="P232" t="s">
        <v>1368</v>
      </c>
      <c r="Q232" t="str">
        <f t="shared" si="70"/>
        <v>Armor</v>
      </c>
    </row>
    <row r="233" spans="1:17" x14ac:dyDescent="0.25">
      <c r="A233" t="s">
        <v>719</v>
      </c>
      <c r="B233" t="s">
        <v>684</v>
      </c>
      <c r="C233" t="s">
        <v>720</v>
      </c>
      <c r="D233">
        <v>43.608491999999998</v>
      </c>
      <c r="E233">
        <v>-73.215883000000005</v>
      </c>
      <c r="F233" t="s">
        <v>7</v>
      </c>
      <c r="G233" t="s">
        <v>1138</v>
      </c>
      <c r="H233" t="s">
        <v>721</v>
      </c>
      <c r="I233" t="s">
        <v>722</v>
      </c>
      <c r="J233" t="s">
        <v>638</v>
      </c>
      <c r="K233">
        <v>4</v>
      </c>
      <c r="L233" t="s">
        <v>924</v>
      </c>
      <c r="M233">
        <v>4</v>
      </c>
      <c r="N233">
        <v>0</v>
      </c>
      <c r="O233">
        <v>0</v>
      </c>
      <c r="P233" t="s">
        <v>1368</v>
      </c>
      <c r="Q233" t="str">
        <f t="shared" si="70"/>
        <v>Armor</v>
      </c>
    </row>
    <row r="234" spans="1:17" x14ac:dyDescent="0.25">
      <c r="A234" t="s">
        <v>723</v>
      </c>
      <c r="B234" t="s">
        <v>684</v>
      </c>
      <c r="C234" t="s">
        <v>479</v>
      </c>
      <c r="D234">
        <v>43.889960000000002</v>
      </c>
      <c r="E234">
        <v>-90.993279000000001</v>
      </c>
      <c r="F234" t="s">
        <v>16</v>
      </c>
      <c r="G234" t="s">
        <v>1139</v>
      </c>
      <c r="H234" t="s">
        <v>1238</v>
      </c>
      <c r="I234" t="s">
        <v>480</v>
      </c>
      <c r="J234" t="s">
        <v>131</v>
      </c>
      <c r="K234">
        <v>2</v>
      </c>
      <c r="L234" t="s">
        <v>924</v>
      </c>
      <c r="M234">
        <v>2</v>
      </c>
      <c r="N234">
        <v>0</v>
      </c>
      <c r="O234">
        <v>0</v>
      </c>
      <c r="P234" t="s">
        <v>1368</v>
      </c>
      <c r="Q234" t="str">
        <f t="shared" si="70"/>
        <v>Armor</v>
      </c>
    </row>
    <row r="235" spans="1:17" x14ac:dyDescent="0.25">
      <c r="A235" t="s">
        <v>724</v>
      </c>
      <c r="B235" t="s">
        <v>684</v>
      </c>
      <c r="C235" t="s">
        <v>725</v>
      </c>
      <c r="D235">
        <v>34.231225000000002</v>
      </c>
      <c r="E235">
        <v>-84.500440999999995</v>
      </c>
      <c r="F235" t="s">
        <v>7</v>
      </c>
      <c r="G235" t="s">
        <v>1140</v>
      </c>
      <c r="H235" t="s">
        <v>1239</v>
      </c>
      <c r="I235" t="s">
        <v>726</v>
      </c>
      <c r="J235" t="s">
        <v>163</v>
      </c>
      <c r="K235">
        <v>2</v>
      </c>
      <c r="L235" t="s">
        <v>924</v>
      </c>
      <c r="M235">
        <v>2</v>
      </c>
      <c r="N235">
        <v>0</v>
      </c>
      <c r="O235">
        <v>0</v>
      </c>
      <c r="P235" t="s">
        <v>1368</v>
      </c>
      <c r="Q235" t="str">
        <f t="shared" si="70"/>
        <v>Armor</v>
      </c>
    </row>
    <row r="236" spans="1:17" x14ac:dyDescent="0.25">
      <c r="A236" t="s">
        <v>727</v>
      </c>
      <c r="B236" t="s">
        <v>684</v>
      </c>
      <c r="C236" t="s">
        <v>728</v>
      </c>
      <c r="D236">
        <v>38.369314000000003</v>
      </c>
      <c r="E236">
        <v>-96.533153999999996</v>
      </c>
      <c r="F236" t="s">
        <v>16</v>
      </c>
      <c r="G236" t="s">
        <v>1141</v>
      </c>
      <c r="H236" t="s">
        <v>729</v>
      </c>
      <c r="I236" t="s">
        <v>730</v>
      </c>
      <c r="J236" t="s">
        <v>414</v>
      </c>
      <c r="K236">
        <v>4</v>
      </c>
      <c r="L236" t="s">
        <v>924</v>
      </c>
      <c r="M236">
        <v>4</v>
      </c>
      <c r="N236">
        <v>0</v>
      </c>
      <c r="O236">
        <v>0</v>
      </c>
      <c r="P236" t="s">
        <v>1368</v>
      </c>
      <c r="Q236" t="str">
        <f t="shared" si="70"/>
        <v>Armor</v>
      </c>
    </row>
    <row r="237" spans="1:17" x14ac:dyDescent="0.25">
      <c r="A237" t="s">
        <v>731</v>
      </c>
      <c r="B237" t="s">
        <v>684</v>
      </c>
      <c r="C237" t="s">
        <v>732</v>
      </c>
      <c r="D237">
        <v>41.474341000000003</v>
      </c>
      <c r="E237">
        <v>-75.682748000000004</v>
      </c>
      <c r="F237" t="s">
        <v>7</v>
      </c>
      <c r="G237" t="s">
        <v>1142</v>
      </c>
      <c r="H237" t="s">
        <v>733</v>
      </c>
      <c r="I237" t="s">
        <v>734</v>
      </c>
      <c r="J237" t="s">
        <v>326</v>
      </c>
      <c r="K237">
        <v>3</v>
      </c>
      <c r="L237" t="s">
        <v>924</v>
      </c>
      <c r="M237">
        <v>3</v>
      </c>
      <c r="N237">
        <v>0</v>
      </c>
      <c r="O237">
        <v>0</v>
      </c>
      <c r="P237" t="s">
        <v>1368</v>
      </c>
      <c r="Q237" t="str">
        <f t="shared" si="70"/>
        <v>Armor</v>
      </c>
    </row>
    <row r="238" spans="1:17" x14ac:dyDescent="0.25">
      <c r="A238" t="s">
        <v>735</v>
      </c>
      <c r="B238" t="s">
        <v>684</v>
      </c>
      <c r="C238" t="s">
        <v>736</v>
      </c>
      <c r="D238">
        <v>32.736020000000003</v>
      </c>
      <c r="E238">
        <v>-89.526475000000005</v>
      </c>
      <c r="F238" t="s">
        <v>7</v>
      </c>
      <c r="G238" t="s">
        <v>1143</v>
      </c>
      <c r="H238" t="s">
        <v>737</v>
      </c>
      <c r="I238" t="s">
        <v>738</v>
      </c>
      <c r="J238" t="s">
        <v>221</v>
      </c>
      <c r="K238">
        <v>1</v>
      </c>
      <c r="L238" t="s">
        <v>924</v>
      </c>
      <c r="M238">
        <v>1</v>
      </c>
      <c r="N238">
        <v>0</v>
      </c>
      <c r="O238">
        <v>0</v>
      </c>
      <c r="P238" t="s">
        <v>1368</v>
      </c>
      <c r="Q238" t="str">
        <f t="shared" si="70"/>
        <v>Armor</v>
      </c>
    </row>
    <row r="239" spans="1:17" x14ac:dyDescent="0.25">
      <c r="A239" t="s">
        <v>739</v>
      </c>
      <c r="B239" t="s">
        <v>684</v>
      </c>
      <c r="C239" t="s">
        <v>740</v>
      </c>
      <c r="D239">
        <v>40.902251999999997</v>
      </c>
      <c r="E239">
        <v>-74.567351000000002</v>
      </c>
      <c r="F239" t="s">
        <v>7</v>
      </c>
      <c r="G239" t="s">
        <v>1144</v>
      </c>
      <c r="H239" t="s">
        <v>741</v>
      </c>
      <c r="I239" t="s">
        <v>360</v>
      </c>
      <c r="J239" t="s">
        <v>144</v>
      </c>
      <c r="K239">
        <v>5</v>
      </c>
      <c r="L239" t="s">
        <v>924</v>
      </c>
      <c r="M239">
        <v>5</v>
      </c>
      <c r="N239">
        <v>0</v>
      </c>
      <c r="O239">
        <v>0</v>
      </c>
      <c r="P239" t="s">
        <v>1368</v>
      </c>
      <c r="Q239" t="str">
        <f t="shared" si="70"/>
        <v>Armor</v>
      </c>
    </row>
    <row r="240" spans="1:17" x14ac:dyDescent="0.25">
      <c r="A240" t="s">
        <v>742</v>
      </c>
      <c r="B240" t="s">
        <v>684</v>
      </c>
      <c r="C240" t="s">
        <v>743</v>
      </c>
      <c r="D240">
        <v>38.740316999999997</v>
      </c>
      <c r="E240">
        <v>-98.218174000000005</v>
      </c>
      <c r="F240" t="s">
        <v>7</v>
      </c>
      <c r="G240" t="s">
        <v>1145</v>
      </c>
      <c r="H240" t="s">
        <v>1240</v>
      </c>
      <c r="I240" t="s">
        <v>744</v>
      </c>
      <c r="J240" t="s">
        <v>414</v>
      </c>
      <c r="K240">
        <v>2</v>
      </c>
      <c r="L240" t="s">
        <v>924</v>
      </c>
      <c r="M240">
        <v>2</v>
      </c>
      <c r="N240">
        <v>0</v>
      </c>
      <c r="O240">
        <v>0</v>
      </c>
      <c r="P240" t="s">
        <v>1368</v>
      </c>
      <c r="Q240" t="str">
        <f t="shared" si="70"/>
        <v>Armor</v>
      </c>
    </row>
    <row r="241" spans="1:17" x14ac:dyDescent="0.25">
      <c r="A241" t="s">
        <v>745</v>
      </c>
      <c r="B241" t="s">
        <v>684</v>
      </c>
      <c r="C241" t="s">
        <v>305</v>
      </c>
      <c r="D241">
        <v>42.757188999999997</v>
      </c>
      <c r="E241">
        <v>-78.622887000000006</v>
      </c>
      <c r="F241" t="s">
        <v>7</v>
      </c>
      <c r="G241" t="s">
        <v>1146</v>
      </c>
      <c r="H241" t="s">
        <v>1241</v>
      </c>
      <c r="I241" t="s">
        <v>306</v>
      </c>
      <c r="J241" t="s">
        <v>173</v>
      </c>
      <c r="K241">
        <v>3</v>
      </c>
      <c r="L241" t="s">
        <v>924</v>
      </c>
      <c r="M241">
        <v>3</v>
      </c>
      <c r="N241">
        <v>0</v>
      </c>
      <c r="O241">
        <v>0</v>
      </c>
      <c r="P241" t="s">
        <v>1368</v>
      </c>
      <c r="Q241" t="str">
        <f t="shared" si="70"/>
        <v>Armor</v>
      </c>
    </row>
    <row r="242" spans="1:17" x14ac:dyDescent="0.25">
      <c r="A242" t="s">
        <v>746</v>
      </c>
      <c r="B242" t="s">
        <v>684</v>
      </c>
      <c r="C242" t="s">
        <v>747</v>
      </c>
      <c r="D242">
        <v>38.371416000000004</v>
      </c>
      <c r="E242">
        <v>-105.121398</v>
      </c>
      <c r="F242" t="s">
        <v>16</v>
      </c>
      <c r="G242" t="s">
        <v>1147</v>
      </c>
      <c r="H242" t="s">
        <v>1242</v>
      </c>
      <c r="I242" t="s">
        <v>748</v>
      </c>
      <c r="J242" t="s">
        <v>263</v>
      </c>
      <c r="K242">
        <v>10</v>
      </c>
      <c r="L242" t="s">
        <v>924</v>
      </c>
      <c r="M242">
        <v>10</v>
      </c>
      <c r="N242">
        <v>0</v>
      </c>
      <c r="O242">
        <v>0</v>
      </c>
      <c r="P242" t="s">
        <v>1368</v>
      </c>
      <c r="Q242" t="str">
        <f t="shared" si="70"/>
        <v>Armor</v>
      </c>
    </row>
    <row r="243" spans="1:17" x14ac:dyDescent="0.25">
      <c r="A243" t="s">
        <v>749</v>
      </c>
      <c r="B243" t="s">
        <v>684</v>
      </c>
      <c r="C243" t="s">
        <v>750</v>
      </c>
      <c r="D243">
        <v>32.142890999999999</v>
      </c>
      <c r="E243">
        <v>-90.130444999999995</v>
      </c>
      <c r="F243" t="s">
        <v>161</v>
      </c>
      <c r="G243" t="s">
        <v>1148</v>
      </c>
      <c r="H243" t="s">
        <v>751</v>
      </c>
      <c r="I243" t="s">
        <v>748</v>
      </c>
      <c r="J243" t="s">
        <v>221</v>
      </c>
      <c r="K243">
        <v>3</v>
      </c>
      <c r="L243" t="s">
        <v>924</v>
      </c>
      <c r="M243">
        <v>3</v>
      </c>
      <c r="N243">
        <v>0</v>
      </c>
      <c r="O243">
        <v>0</v>
      </c>
      <c r="P243" t="s">
        <v>1368</v>
      </c>
      <c r="Q243" t="str">
        <f t="shared" si="70"/>
        <v>Armor</v>
      </c>
    </row>
    <row r="244" spans="1:17" x14ac:dyDescent="0.25">
      <c r="A244" t="s">
        <v>752</v>
      </c>
      <c r="B244" t="s">
        <v>684</v>
      </c>
      <c r="C244" t="s">
        <v>375</v>
      </c>
      <c r="D244">
        <v>40.101103999999999</v>
      </c>
      <c r="E244">
        <v>-98.952696000000003</v>
      </c>
      <c r="F244" t="s">
        <v>7</v>
      </c>
      <c r="G244" t="s">
        <v>1149</v>
      </c>
      <c r="H244" t="s">
        <v>1243</v>
      </c>
      <c r="I244" t="s">
        <v>376</v>
      </c>
      <c r="J244" t="s">
        <v>158</v>
      </c>
      <c r="K244">
        <v>3</v>
      </c>
      <c r="L244" t="s">
        <v>924</v>
      </c>
      <c r="M244">
        <v>3</v>
      </c>
      <c r="N244">
        <v>0</v>
      </c>
      <c r="O244">
        <v>0</v>
      </c>
      <c r="P244" t="s">
        <v>1368</v>
      </c>
      <c r="Q244" t="str">
        <f t="shared" si="70"/>
        <v>Armor</v>
      </c>
    </row>
    <row r="245" spans="1:17" x14ac:dyDescent="0.25">
      <c r="A245" t="s">
        <v>753</v>
      </c>
      <c r="B245" t="s">
        <v>684</v>
      </c>
      <c r="C245" t="s">
        <v>754</v>
      </c>
      <c r="D245">
        <v>33.692284999999998</v>
      </c>
      <c r="E245">
        <v>-89.709969999999998</v>
      </c>
      <c r="F245" t="s">
        <v>16</v>
      </c>
      <c r="G245" t="s">
        <v>1150</v>
      </c>
      <c r="H245" t="s">
        <v>755</v>
      </c>
      <c r="I245" t="s">
        <v>756</v>
      </c>
      <c r="J245" t="s">
        <v>221</v>
      </c>
      <c r="K245">
        <v>1</v>
      </c>
      <c r="L245" t="s">
        <v>924</v>
      </c>
      <c r="M245">
        <v>1</v>
      </c>
      <c r="N245">
        <v>0</v>
      </c>
      <c r="O245">
        <v>0</v>
      </c>
      <c r="P245" t="s">
        <v>1368</v>
      </c>
      <c r="Q245" t="str">
        <f t="shared" si="70"/>
        <v>Armor</v>
      </c>
    </row>
    <row r="246" spans="1:17" x14ac:dyDescent="0.25">
      <c r="A246" t="s">
        <v>757</v>
      </c>
      <c r="B246" t="s">
        <v>684</v>
      </c>
      <c r="C246" t="s">
        <v>758</v>
      </c>
      <c r="D246">
        <v>34.829979000000002</v>
      </c>
      <c r="E246">
        <v>-82.351022999999998</v>
      </c>
      <c r="F246" t="s">
        <v>257</v>
      </c>
      <c r="G246" t="s">
        <v>1151</v>
      </c>
      <c r="H246" t="s">
        <v>1244</v>
      </c>
      <c r="I246" t="s">
        <v>759</v>
      </c>
      <c r="J246" t="s">
        <v>151</v>
      </c>
      <c r="K246">
        <v>4</v>
      </c>
      <c r="L246" t="s">
        <v>924</v>
      </c>
      <c r="M246">
        <v>4</v>
      </c>
      <c r="N246">
        <v>0</v>
      </c>
      <c r="O246">
        <v>0</v>
      </c>
      <c r="P246" t="s">
        <v>1368</v>
      </c>
      <c r="Q246" t="str">
        <f t="shared" si="70"/>
        <v>Armor</v>
      </c>
    </row>
    <row r="247" spans="1:17" x14ac:dyDescent="0.25">
      <c r="A247" t="s">
        <v>760</v>
      </c>
      <c r="B247" t="s">
        <v>684</v>
      </c>
      <c r="C247" t="s">
        <v>761</v>
      </c>
      <c r="D247">
        <v>42.801189999999998</v>
      </c>
      <c r="E247">
        <v>-86.050355999999994</v>
      </c>
      <c r="F247" t="s">
        <v>7</v>
      </c>
      <c r="G247" t="s">
        <v>1152</v>
      </c>
      <c r="H247" t="s">
        <v>1245</v>
      </c>
      <c r="I247" t="s">
        <v>396</v>
      </c>
      <c r="J247" t="s">
        <v>193</v>
      </c>
      <c r="K247">
        <v>11</v>
      </c>
      <c r="L247" t="s">
        <v>924</v>
      </c>
      <c r="M247">
        <v>11</v>
      </c>
      <c r="N247">
        <v>0</v>
      </c>
      <c r="O247">
        <v>0</v>
      </c>
      <c r="P247" t="s">
        <v>1368</v>
      </c>
      <c r="Q247" t="str">
        <f t="shared" si="70"/>
        <v>Armor</v>
      </c>
    </row>
    <row r="248" spans="1:17" x14ac:dyDescent="0.25">
      <c r="A248" t="s">
        <v>762</v>
      </c>
      <c r="B248" t="s">
        <v>684</v>
      </c>
      <c r="C248" t="s">
        <v>763</v>
      </c>
      <c r="D248">
        <v>32.565525999999998</v>
      </c>
      <c r="E248">
        <v>-96.317261999999999</v>
      </c>
      <c r="F248" t="s">
        <v>7</v>
      </c>
      <c r="G248" t="s">
        <v>1153</v>
      </c>
      <c r="H248" t="s">
        <v>764</v>
      </c>
      <c r="I248" t="s">
        <v>765</v>
      </c>
      <c r="J248" t="s">
        <v>185</v>
      </c>
      <c r="K248">
        <v>4</v>
      </c>
      <c r="L248" t="s">
        <v>924</v>
      </c>
      <c r="M248">
        <v>4</v>
      </c>
      <c r="N248">
        <v>0</v>
      </c>
      <c r="O248">
        <v>0</v>
      </c>
      <c r="P248" t="s">
        <v>1368</v>
      </c>
      <c r="Q248" t="str">
        <f t="shared" si="70"/>
        <v>Armor</v>
      </c>
    </row>
    <row r="249" spans="1:17" x14ac:dyDescent="0.25">
      <c r="A249" t="s">
        <v>766</v>
      </c>
      <c r="B249" t="s">
        <v>684</v>
      </c>
      <c r="C249" t="s">
        <v>767</v>
      </c>
      <c r="D249">
        <v>41.024614999999997</v>
      </c>
      <c r="E249">
        <v>-89.407758000000001</v>
      </c>
      <c r="F249" t="s">
        <v>7</v>
      </c>
      <c r="G249" t="s">
        <v>1154</v>
      </c>
      <c r="H249" t="s">
        <v>1246</v>
      </c>
      <c r="I249" t="s">
        <v>768</v>
      </c>
      <c r="J249" t="s">
        <v>136</v>
      </c>
      <c r="K249">
        <v>3</v>
      </c>
      <c r="L249" t="s">
        <v>924</v>
      </c>
      <c r="M249">
        <v>3</v>
      </c>
      <c r="N249">
        <v>0</v>
      </c>
      <c r="O249">
        <v>0</v>
      </c>
      <c r="P249" t="s">
        <v>1368</v>
      </c>
      <c r="Q249" t="str">
        <f t="shared" si="70"/>
        <v>Armor</v>
      </c>
    </row>
    <row r="250" spans="1:17" x14ac:dyDescent="0.25">
      <c r="A250" t="s">
        <v>769</v>
      </c>
      <c r="B250" t="s">
        <v>684</v>
      </c>
      <c r="C250" t="s">
        <v>770</v>
      </c>
      <c r="D250">
        <v>42.305664999999998</v>
      </c>
      <c r="E250">
        <v>-71.667908999999995</v>
      </c>
      <c r="F250" t="s">
        <v>7</v>
      </c>
      <c r="G250" t="s">
        <v>1155</v>
      </c>
      <c r="H250" t="s">
        <v>1247</v>
      </c>
      <c r="I250" t="s">
        <v>771</v>
      </c>
      <c r="J250" t="s">
        <v>772</v>
      </c>
      <c r="K250">
        <v>15</v>
      </c>
      <c r="L250" t="s">
        <v>924</v>
      </c>
      <c r="M250">
        <v>15</v>
      </c>
      <c r="N250">
        <v>0</v>
      </c>
      <c r="O250">
        <v>0</v>
      </c>
      <c r="P250" t="s">
        <v>1368</v>
      </c>
      <c r="Q250" t="str">
        <f t="shared" si="70"/>
        <v>Armor</v>
      </c>
    </row>
    <row r="251" spans="1:17" x14ac:dyDescent="0.25">
      <c r="A251" t="s">
        <v>773</v>
      </c>
      <c r="B251" t="s">
        <v>684</v>
      </c>
      <c r="C251" t="s">
        <v>774</v>
      </c>
      <c r="D251">
        <v>27.243364</v>
      </c>
      <c r="E251">
        <v>-80.830292</v>
      </c>
      <c r="F251" t="s">
        <v>7</v>
      </c>
      <c r="G251" t="s">
        <v>1156</v>
      </c>
      <c r="H251" t="s">
        <v>1248</v>
      </c>
      <c r="I251" t="s">
        <v>775</v>
      </c>
      <c r="J251" t="s">
        <v>294</v>
      </c>
      <c r="K251">
        <v>2</v>
      </c>
      <c r="L251" t="s">
        <v>924</v>
      </c>
      <c r="M251">
        <v>2</v>
      </c>
      <c r="N251">
        <v>0</v>
      </c>
      <c r="O251">
        <v>0</v>
      </c>
      <c r="P251" t="s">
        <v>1368</v>
      </c>
      <c r="Q251" t="str">
        <f t="shared" ref="Q251:Q314" si="71">VLOOKUP(P251,$P$113:$Q$120,2,FALSE)</f>
        <v>Armor</v>
      </c>
    </row>
    <row r="252" spans="1:17" x14ac:dyDescent="0.25">
      <c r="A252" t="s">
        <v>776</v>
      </c>
      <c r="B252" t="s">
        <v>684</v>
      </c>
      <c r="C252" t="s">
        <v>777</v>
      </c>
      <c r="D252">
        <v>42.036706000000002</v>
      </c>
      <c r="E252">
        <v>-96.099035999999998</v>
      </c>
      <c r="F252" t="s">
        <v>16</v>
      </c>
      <c r="G252" t="s">
        <v>1157</v>
      </c>
      <c r="H252" t="s">
        <v>778</v>
      </c>
      <c r="I252" t="s">
        <v>779</v>
      </c>
      <c r="J252" t="s">
        <v>169</v>
      </c>
      <c r="K252">
        <v>4</v>
      </c>
      <c r="L252" t="s">
        <v>924</v>
      </c>
      <c r="M252">
        <v>4</v>
      </c>
      <c r="N252">
        <v>0</v>
      </c>
      <c r="O252">
        <v>0</v>
      </c>
      <c r="P252" t="s">
        <v>1368</v>
      </c>
      <c r="Q252" t="str">
        <f t="shared" si="71"/>
        <v>Armor</v>
      </c>
    </row>
    <row r="253" spans="1:17" x14ac:dyDescent="0.25">
      <c r="A253" t="s">
        <v>780</v>
      </c>
      <c r="B253" t="s">
        <v>684</v>
      </c>
      <c r="C253" t="s">
        <v>781</v>
      </c>
      <c r="D253">
        <v>39.112724999999998</v>
      </c>
      <c r="E253">
        <v>-95.081558999999999</v>
      </c>
      <c r="F253" t="s">
        <v>7</v>
      </c>
      <c r="G253" t="s">
        <v>1158</v>
      </c>
      <c r="H253" t="s">
        <v>782</v>
      </c>
      <c r="I253" t="s">
        <v>783</v>
      </c>
      <c r="J253" t="s">
        <v>414</v>
      </c>
      <c r="K253">
        <v>2</v>
      </c>
      <c r="L253" t="s">
        <v>924</v>
      </c>
      <c r="M253">
        <v>2</v>
      </c>
      <c r="N253">
        <v>0</v>
      </c>
      <c r="O253">
        <v>0</v>
      </c>
      <c r="P253" t="s">
        <v>1368</v>
      </c>
      <c r="Q253" t="str">
        <f t="shared" si="71"/>
        <v>Armor</v>
      </c>
    </row>
    <row r="254" spans="1:17" x14ac:dyDescent="0.25">
      <c r="A254" t="s">
        <v>784</v>
      </c>
      <c r="B254" t="s">
        <v>684</v>
      </c>
      <c r="C254" t="s">
        <v>785</v>
      </c>
      <c r="D254">
        <v>26.172449</v>
      </c>
      <c r="E254">
        <v>-80.171227999999999</v>
      </c>
      <c r="F254" t="s">
        <v>786</v>
      </c>
      <c r="G254" t="s">
        <v>1159</v>
      </c>
      <c r="H254" t="s">
        <v>1249</v>
      </c>
      <c r="I254" t="s">
        <v>787</v>
      </c>
      <c r="J254" t="s">
        <v>294</v>
      </c>
      <c r="K254">
        <v>7</v>
      </c>
      <c r="L254" t="s">
        <v>924</v>
      </c>
      <c r="M254">
        <v>7</v>
      </c>
      <c r="N254">
        <v>0</v>
      </c>
      <c r="O254">
        <v>0</v>
      </c>
      <c r="P254" t="s">
        <v>1368</v>
      </c>
      <c r="Q254" t="str">
        <f t="shared" si="71"/>
        <v>Armor</v>
      </c>
    </row>
    <row r="255" spans="1:17" x14ac:dyDescent="0.25">
      <c r="A255" t="s">
        <v>788</v>
      </c>
      <c r="B255" t="s">
        <v>684</v>
      </c>
      <c r="C255" t="s">
        <v>789</v>
      </c>
      <c r="D255">
        <v>38.009207000000004</v>
      </c>
      <c r="E255">
        <v>-121.88662100000001</v>
      </c>
      <c r="F255" t="s">
        <v>7</v>
      </c>
      <c r="G255" t="s">
        <v>1160</v>
      </c>
      <c r="H255" t="s">
        <v>1250</v>
      </c>
      <c r="I255" t="s">
        <v>790</v>
      </c>
      <c r="J255" t="s">
        <v>571</v>
      </c>
      <c r="K255">
        <v>5</v>
      </c>
      <c r="L255" t="s">
        <v>924</v>
      </c>
      <c r="M255">
        <v>5</v>
      </c>
      <c r="N255">
        <v>0</v>
      </c>
      <c r="O255">
        <v>0</v>
      </c>
      <c r="P255" t="s">
        <v>1368</v>
      </c>
      <c r="Q255" t="str">
        <f t="shared" si="71"/>
        <v>Armor</v>
      </c>
    </row>
    <row r="256" spans="1:17" x14ac:dyDescent="0.25">
      <c r="A256" t="s">
        <v>791</v>
      </c>
      <c r="B256" t="s">
        <v>684</v>
      </c>
      <c r="C256" t="s">
        <v>792</v>
      </c>
      <c r="D256">
        <v>35.537829000000002</v>
      </c>
      <c r="E256">
        <v>-100.97126900000001</v>
      </c>
      <c r="F256" t="s">
        <v>16</v>
      </c>
      <c r="G256" t="s">
        <v>1161</v>
      </c>
      <c r="H256" t="s">
        <v>1251</v>
      </c>
      <c r="I256" t="s">
        <v>793</v>
      </c>
      <c r="J256" t="s">
        <v>185</v>
      </c>
      <c r="K256">
        <v>6</v>
      </c>
      <c r="L256" t="s">
        <v>924</v>
      </c>
      <c r="M256">
        <v>6</v>
      </c>
      <c r="N256">
        <v>0</v>
      </c>
      <c r="O256">
        <v>0</v>
      </c>
      <c r="P256" t="s">
        <v>1368</v>
      </c>
      <c r="Q256" t="str">
        <f t="shared" si="71"/>
        <v>Armor</v>
      </c>
    </row>
    <row r="257" spans="1:17" x14ac:dyDescent="0.25">
      <c r="A257" t="s">
        <v>794</v>
      </c>
      <c r="B257" t="s">
        <v>684</v>
      </c>
      <c r="C257" t="s">
        <v>795</v>
      </c>
      <c r="D257">
        <v>44.269424999999998</v>
      </c>
      <c r="E257">
        <v>-121.176708</v>
      </c>
      <c r="F257" t="s">
        <v>7</v>
      </c>
      <c r="G257" t="s">
        <v>1162</v>
      </c>
      <c r="H257" t="s">
        <v>1252</v>
      </c>
      <c r="I257" t="s">
        <v>796</v>
      </c>
      <c r="J257" t="s">
        <v>797</v>
      </c>
      <c r="K257">
        <v>6</v>
      </c>
      <c r="L257" t="s">
        <v>924</v>
      </c>
      <c r="M257">
        <v>6</v>
      </c>
      <c r="N257">
        <v>0</v>
      </c>
      <c r="O257">
        <v>0</v>
      </c>
      <c r="P257" t="s">
        <v>1368</v>
      </c>
      <c r="Q257" t="str">
        <f t="shared" si="71"/>
        <v>Armor</v>
      </c>
    </row>
    <row r="258" spans="1:17" x14ac:dyDescent="0.25">
      <c r="A258" t="s">
        <v>798</v>
      </c>
      <c r="B258" t="s">
        <v>684</v>
      </c>
      <c r="C258" t="s">
        <v>799</v>
      </c>
      <c r="D258">
        <v>31.913937000000001</v>
      </c>
      <c r="E258">
        <v>-111.882897</v>
      </c>
      <c r="F258" t="s">
        <v>7</v>
      </c>
      <c r="G258" t="s">
        <v>1163</v>
      </c>
      <c r="H258" t="s">
        <v>800</v>
      </c>
      <c r="I258" t="s">
        <v>801</v>
      </c>
      <c r="J258" t="s">
        <v>604</v>
      </c>
      <c r="K258">
        <v>6</v>
      </c>
      <c r="L258" t="s">
        <v>924</v>
      </c>
      <c r="M258">
        <v>6</v>
      </c>
      <c r="N258">
        <v>0</v>
      </c>
      <c r="O258">
        <v>0</v>
      </c>
      <c r="P258" t="s">
        <v>1368</v>
      </c>
      <c r="Q258" t="str">
        <f t="shared" si="71"/>
        <v>Armor</v>
      </c>
    </row>
    <row r="259" spans="1:17" x14ac:dyDescent="0.25">
      <c r="A259" t="s">
        <v>802</v>
      </c>
      <c r="B259" t="s">
        <v>684</v>
      </c>
      <c r="C259" t="s">
        <v>803</v>
      </c>
      <c r="D259">
        <v>33.785429999999998</v>
      </c>
      <c r="E259">
        <v>-116.96028200000001</v>
      </c>
      <c r="F259" t="s">
        <v>804</v>
      </c>
      <c r="G259" t="s">
        <v>1164</v>
      </c>
      <c r="H259" t="s">
        <v>1253</v>
      </c>
      <c r="I259" t="s">
        <v>805</v>
      </c>
      <c r="J259" t="s">
        <v>571</v>
      </c>
      <c r="K259">
        <v>3</v>
      </c>
      <c r="L259" t="s">
        <v>924</v>
      </c>
      <c r="M259">
        <v>3</v>
      </c>
      <c r="N259">
        <v>0</v>
      </c>
      <c r="O259">
        <v>0</v>
      </c>
      <c r="P259" t="s">
        <v>1368</v>
      </c>
      <c r="Q259" t="str">
        <f t="shared" si="71"/>
        <v>Armor</v>
      </c>
    </row>
    <row r="260" spans="1:17" x14ac:dyDescent="0.25">
      <c r="A260" t="s">
        <v>806</v>
      </c>
      <c r="B260" t="s">
        <v>684</v>
      </c>
      <c r="C260" t="s">
        <v>807</v>
      </c>
      <c r="D260">
        <v>29.979509</v>
      </c>
      <c r="E260">
        <v>-81.983637000000002</v>
      </c>
      <c r="F260" t="s">
        <v>808</v>
      </c>
      <c r="G260" t="s">
        <v>1165</v>
      </c>
      <c r="H260" t="s">
        <v>1254</v>
      </c>
      <c r="I260" t="s">
        <v>809</v>
      </c>
      <c r="J260" t="s">
        <v>294</v>
      </c>
      <c r="K260">
        <v>1</v>
      </c>
      <c r="L260" t="s">
        <v>924</v>
      </c>
      <c r="M260">
        <v>1</v>
      </c>
      <c r="N260">
        <v>0</v>
      </c>
      <c r="O260">
        <v>0</v>
      </c>
      <c r="P260" t="s">
        <v>1368</v>
      </c>
      <c r="Q260" t="str">
        <f t="shared" si="71"/>
        <v>Armor</v>
      </c>
    </row>
    <row r="261" spans="1:17" x14ac:dyDescent="0.25">
      <c r="A261" t="s">
        <v>810</v>
      </c>
      <c r="B261" t="s">
        <v>684</v>
      </c>
      <c r="C261" t="s">
        <v>811</v>
      </c>
      <c r="D261">
        <v>43.964705000000002</v>
      </c>
      <c r="E261">
        <v>-111.682104</v>
      </c>
      <c r="F261" t="s">
        <v>7</v>
      </c>
      <c r="G261" t="s">
        <v>1166</v>
      </c>
      <c r="H261" t="s">
        <v>1255</v>
      </c>
      <c r="I261" t="s">
        <v>812</v>
      </c>
      <c r="J261" t="s">
        <v>232</v>
      </c>
      <c r="K261">
        <v>3</v>
      </c>
      <c r="L261" t="s">
        <v>924</v>
      </c>
      <c r="M261">
        <v>3</v>
      </c>
      <c r="N261">
        <v>0</v>
      </c>
      <c r="O261">
        <v>0</v>
      </c>
      <c r="P261" t="s">
        <v>1368</v>
      </c>
      <c r="Q261" t="str">
        <f t="shared" si="71"/>
        <v>Armor</v>
      </c>
    </row>
    <row r="262" spans="1:17" x14ac:dyDescent="0.25">
      <c r="A262" t="s">
        <v>813</v>
      </c>
      <c r="B262" t="s">
        <v>684</v>
      </c>
      <c r="C262" t="s">
        <v>814</v>
      </c>
      <c r="D262">
        <v>35.289211999999999</v>
      </c>
      <c r="E262">
        <v>-120.65255000000001</v>
      </c>
      <c r="F262" t="s">
        <v>7</v>
      </c>
      <c r="G262" t="s">
        <v>1167</v>
      </c>
      <c r="H262" t="s">
        <v>1256</v>
      </c>
      <c r="I262" t="s">
        <v>815</v>
      </c>
      <c r="J262" t="s">
        <v>571</v>
      </c>
      <c r="K262">
        <v>4</v>
      </c>
      <c r="L262" t="s">
        <v>924</v>
      </c>
      <c r="M262">
        <v>4</v>
      </c>
      <c r="N262">
        <v>0</v>
      </c>
      <c r="O262">
        <v>0</v>
      </c>
      <c r="P262" t="s">
        <v>1368</v>
      </c>
      <c r="Q262" t="str">
        <f t="shared" si="71"/>
        <v>Armor</v>
      </c>
    </row>
    <row r="263" spans="1:17" x14ac:dyDescent="0.25">
      <c r="A263" t="s">
        <v>816</v>
      </c>
      <c r="B263" t="s">
        <v>684</v>
      </c>
      <c r="C263" t="s">
        <v>817</v>
      </c>
      <c r="D263">
        <v>34.564149999999998</v>
      </c>
      <c r="E263">
        <v>-87.166692999999995</v>
      </c>
      <c r="F263" t="s">
        <v>7</v>
      </c>
      <c r="G263" t="s">
        <v>1168</v>
      </c>
      <c r="H263" t="s">
        <v>818</v>
      </c>
      <c r="I263" t="s">
        <v>819</v>
      </c>
      <c r="J263" t="s">
        <v>189</v>
      </c>
      <c r="K263">
        <v>4</v>
      </c>
      <c r="L263" t="s">
        <v>924</v>
      </c>
      <c r="M263">
        <v>4</v>
      </c>
      <c r="N263">
        <v>0</v>
      </c>
      <c r="O263">
        <v>0</v>
      </c>
      <c r="P263" t="s">
        <v>1368</v>
      </c>
      <c r="Q263" t="str">
        <f t="shared" si="71"/>
        <v>Armor</v>
      </c>
    </row>
    <row r="264" spans="1:17" x14ac:dyDescent="0.25">
      <c r="A264" t="s">
        <v>820</v>
      </c>
      <c r="B264" t="s">
        <v>684</v>
      </c>
      <c r="C264" t="s">
        <v>494</v>
      </c>
      <c r="D264">
        <v>33.193004999999999</v>
      </c>
      <c r="E264">
        <v>-87.525648000000004</v>
      </c>
      <c r="F264" t="s">
        <v>7</v>
      </c>
      <c r="G264" t="s">
        <v>1169</v>
      </c>
      <c r="H264" t="s">
        <v>1257</v>
      </c>
      <c r="I264" t="s">
        <v>451</v>
      </c>
      <c r="J264" t="s">
        <v>189</v>
      </c>
      <c r="K264">
        <v>8</v>
      </c>
      <c r="L264" t="s">
        <v>924</v>
      </c>
      <c r="M264">
        <v>8</v>
      </c>
      <c r="N264">
        <v>0</v>
      </c>
      <c r="O264">
        <v>0</v>
      </c>
      <c r="P264" t="s">
        <v>1368</v>
      </c>
      <c r="Q264" t="str">
        <f t="shared" si="71"/>
        <v>Armor</v>
      </c>
    </row>
    <row r="265" spans="1:17" x14ac:dyDescent="0.25">
      <c r="A265" t="s">
        <v>821</v>
      </c>
      <c r="B265" t="s">
        <v>684</v>
      </c>
      <c r="C265" t="s">
        <v>297</v>
      </c>
      <c r="D265">
        <v>38.553189000000003</v>
      </c>
      <c r="E265">
        <v>-82.796902000000003</v>
      </c>
      <c r="F265" t="s">
        <v>7</v>
      </c>
      <c r="G265" t="s">
        <v>1170</v>
      </c>
      <c r="H265" t="s">
        <v>822</v>
      </c>
      <c r="I265" t="s">
        <v>299</v>
      </c>
      <c r="J265" t="s">
        <v>300</v>
      </c>
      <c r="K265">
        <v>9</v>
      </c>
      <c r="L265" t="s">
        <v>924</v>
      </c>
      <c r="M265">
        <v>9</v>
      </c>
      <c r="N265">
        <v>0</v>
      </c>
      <c r="O265">
        <v>0</v>
      </c>
      <c r="P265" t="s">
        <v>1368</v>
      </c>
      <c r="Q265" t="str">
        <f t="shared" si="71"/>
        <v>Armor</v>
      </c>
    </row>
    <row r="266" spans="1:17" x14ac:dyDescent="0.25">
      <c r="A266" t="s">
        <v>823</v>
      </c>
      <c r="B266" t="s">
        <v>684</v>
      </c>
      <c r="C266" t="s">
        <v>824</v>
      </c>
      <c r="D266">
        <v>44.370758000000002</v>
      </c>
      <c r="E266">
        <v>-71.614771000000005</v>
      </c>
      <c r="F266" t="s">
        <v>7</v>
      </c>
      <c r="G266" t="s">
        <v>1171</v>
      </c>
      <c r="H266" t="s">
        <v>825</v>
      </c>
      <c r="I266" t="s">
        <v>826</v>
      </c>
      <c r="J266" t="s">
        <v>827</v>
      </c>
      <c r="K266">
        <v>4</v>
      </c>
      <c r="L266" t="s">
        <v>924</v>
      </c>
      <c r="M266">
        <v>4</v>
      </c>
      <c r="N266">
        <v>0</v>
      </c>
      <c r="O266">
        <v>0</v>
      </c>
      <c r="P266" t="s">
        <v>1368</v>
      </c>
      <c r="Q266" t="str">
        <f t="shared" si="71"/>
        <v>Armor</v>
      </c>
    </row>
    <row r="267" spans="1:17" x14ac:dyDescent="0.25">
      <c r="A267" t="s">
        <v>828</v>
      </c>
      <c r="B267" t="s">
        <v>684</v>
      </c>
      <c r="C267" t="s">
        <v>829</v>
      </c>
      <c r="D267">
        <v>42.666381000000001</v>
      </c>
      <c r="E267">
        <v>-89.029888999999997</v>
      </c>
      <c r="F267" t="s">
        <v>7</v>
      </c>
      <c r="G267" t="s">
        <v>1172</v>
      </c>
      <c r="H267" t="s">
        <v>1258</v>
      </c>
      <c r="I267" t="s">
        <v>830</v>
      </c>
      <c r="J267" t="s">
        <v>131</v>
      </c>
      <c r="K267">
        <v>1</v>
      </c>
      <c r="L267" t="s">
        <v>924</v>
      </c>
      <c r="M267">
        <v>1</v>
      </c>
      <c r="N267">
        <v>0</v>
      </c>
      <c r="O267">
        <v>0</v>
      </c>
      <c r="P267" t="s">
        <v>1368</v>
      </c>
      <c r="Q267" t="str">
        <f t="shared" si="71"/>
        <v>Armor</v>
      </c>
    </row>
    <row r="268" spans="1:17" x14ac:dyDescent="0.25">
      <c r="A268" t="s">
        <v>831</v>
      </c>
      <c r="B268" t="s">
        <v>684</v>
      </c>
      <c r="C268" t="s">
        <v>832</v>
      </c>
      <c r="D268">
        <v>40.09545</v>
      </c>
      <c r="E268">
        <v>-78.945937999999998</v>
      </c>
      <c r="F268" t="s">
        <v>7</v>
      </c>
      <c r="G268" t="s">
        <v>1173</v>
      </c>
      <c r="H268" t="s">
        <v>1259</v>
      </c>
      <c r="I268" t="s">
        <v>833</v>
      </c>
      <c r="J268" t="s">
        <v>326</v>
      </c>
      <c r="K268">
        <v>10</v>
      </c>
      <c r="L268" t="s">
        <v>924</v>
      </c>
      <c r="M268">
        <v>10</v>
      </c>
      <c r="N268">
        <v>0</v>
      </c>
      <c r="O268">
        <v>0</v>
      </c>
      <c r="P268" t="s">
        <v>1368</v>
      </c>
      <c r="Q268" t="str">
        <f t="shared" si="71"/>
        <v>Armor</v>
      </c>
    </row>
    <row r="269" spans="1:17" x14ac:dyDescent="0.25">
      <c r="A269" t="s">
        <v>472</v>
      </c>
      <c r="B269" t="s">
        <v>473</v>
      </c>
      <c r="C269" t="s">
        <v>474</v>
      </c>
      <c r="D269">
        <v>39.301388000000003</v>
      </c>
      <c r="E269">
        <v>-102.261346</v>
      </c>
      <c r="F269" t="s">
        <v>7</v>
      </c>
      <c r="G269" t="s">
        <v>1065</v>
      </c>
      <c r="H269" t="s">
        <v>1260</v>
      </c>
      <c r="I269" t="s">
        <v>143</v>
      </c>
      <c r="J269" t="s">
        <v>263</v>
      </c>
      <c r="K269">
        <v>2</v>
      </c>
      <c r="L269" t="s">
        <v>924</v>
      </c>
      <c r="M269">
        <v>0</v>
      </c>
      <c r="N269">
        <v>2</v>
      </c>
      <c r="O269">
        <v>0</v>
      </c>
      <c r="P269" t="s">
        <v>1</v>
      </c>
      <c r="Q269" t="str">
        <f t="shared" si="71"/>
        <v>Rotary Wing</v>
      </c>
    </row>
    <row r="270" spans="1:17" x14ac:dyDescent="0.25">
      <c r="A270" t="s">
        <v>475</v>
      </c>
      <c r="B270" t="s">
        <v>473</v>
      </c>
      <c r="C270" t="s">
        <v>476</v>
      </c>
      <c r="D270">
        <v>32.229567000000003</v>
      </c>
      <c r="E270">
        <v>-101.49886100000001</v>
      </c>
      <c r="F270" t="s">
        <v>7</v>
      </c>
      <c r="G270" t="s">
        <v>1066</v>
      </c>
      <c r="H270" t="s">
        <v>1237</v>
      </c>
      <c r="I270" t="s">
        <v>477</v>
      </c>
      <c r="J270" t="s">
        <v>185</v>
      </c>
      <c r="K270">
        <v>15</v>
      </c>
      <c r="L270" t="s">
        <v>924</v>
      </c>
      <c r="M270">
        <v>0</v>
      </c>
      <c r="N270">
        <v>15</v>
      </c>
      <c r="O270">
        <v>0</v>
      </c>
      <c r="P270" t="s">
        <v>1</v>
      </c>
      <c r="Q270" t="str">
        <f t="shared" si="71"/>
        <v>Rotary Wing</v>
      </c>
    </row>
    <row r="271" spans="1:17" x14ac:dyDescent="0.25">
      <c r="A271" t="s">
        <v>478</v>
      </c>
      <c r="B271" t="s">
        <v>473</v>
      </c>
      <c r="C271" t="s">
        <v>479</v>
      </c>
      <c r="D271">
        <v>43.890093999999998</v>
      </c>
      <c r="E271">
        <v>-90.993317000000005</v>
      </c>
      <c r="F271" t="s">
        <v>16</v>
      </c>
      <c r="G271" t="s">
        <v>1067</v>
      </c>
      <c r="H271" t="s">
        <v>1238</v>
      </c>
      <c r="I271" t="s">
        <v>480</v>
      </c>
      <c r="J271" t="s">
        <v>131</v>
      </c>
      <c r="K271">
        <v>3</v>
      </c>
      <c r="L271" t="s">
        <v>924</v>
      </c>
      <c r="M271">
        <v>0</v>
      </c>
      <c r="N271">
        <v>3</v>
      </c>
      <c r="O271">
        <v>0</v>
      </c>
      <c r="P271" t="s">
        <v>1</v>
      </c>
      <c r="Q271" t="str">
        <f t="shared" si="71"/>
        <v>Rotary Wing</v>
      </c>
    </row>
    <row r="272" spans="1:17" x14ac:dyDescent="0.25">
      <c r="A272" t="s">
        <v>481</v>
      </c>
      <c r="B272" t="s">
        <v>473</v>
      </c>
      <c r="C272" t="s">
        <v>482</v>
      </c>
      <c r="D272">
        <v>40.611279000000003</v>
      </c>
      <c r="E272">
        <v>-78.709110999999993</v>
      </c>
      <c r="F272" t="s">
        <v>16</v>
      </c>
      <c r="G272" t="s">
        <v>1068</v>
      </c>
      <c r="H272" t="s">
        <v>1261</v>
      </c>
      <c r="I272" t="s">
        <v>483</v>
      </c>
      <c r="J272" t="s">
        <v>326</v>
      </c>
      <c r="K272">
        <v>5</v>
      </c>
      <c r="L272" t="s">
        <v>924</v>
      </c>
      <c r="M272">
        <v>0</v>
      </c>
      <c r="N272">
        <v>5</v>
      </c>
      <c r="O272">
        <v>0</v>
      </c>
      <c r="P272" t="s">
        <v>1</v>
      </c>
      <c r="Q272" t="str">
        <f t="shared" si="71"/>
        <v>Rotary Wing</v>
      </c>
    </row>
    <row r="273" spans="1:17" x14ac:dyDescent="0.25">
      <c r="A273" t="s">
        <v>484</v>
      </c>
      <c r="B273" t="s">
        <v>473</v>
      </c>
      <c r="C273" t="s">
        <v>485</v>
      </c>
      <c r="D273">
        <v>40.924709</v>
      </c>
      <c r="E273">
        <v>-81.625324000000006</v>
      </c>
      <c r="F273" t="s">
        <v>7</v>
      </c>
      <c r="G273" t="s">
        <v>1069</v>
      </c>
      <c r="H273" t="s">
        <v>1262</v>
      </c>
      <c r="I273" t="s">
        <v>486</v>
      </c>
      <c r="J273" t="s">
        <v>330</v>
      </c>
      <c r="K273">
        <v>2</v>
      </c>
      <c r="L273" t="s">
        <v>924</v>
      </c>
      <c r="M273">
        <v>0</v>
      </c>
      <c r="N273">
        <v>2</v>
      </c>
      <c r="O273">
        <v>0</v>
      </c>
      <c r="P273" t="s">
        <v>1</v>
      </c>
      <c r="Q273" t="str">
        <f t="shared" si="71"/>
        <v>Rotary Wing</v>
      </c>
    </row>
    <row r="274" spans="1:17" x14ac:dyDescent="0.25">
      <c r="A274" t="s">
        <v>487</v>
      </c>
      <c r="B274" t="s">
        <v>473</v>
      </c>
      <c r="C274" t="s">
        <v>488</v>
      </c>
      <c r="D274">
        <v>40.202798999999999</v>
      </c>
      <c r="E274">
        <v>-77.158188999999993</v>
      </c>
      <c r="F274" t="s">
        <v>16</v>
      </c>
      <c r="G274" t="s">
        <v>1070</v>
      </c>
      <c r="H274" t="s">
        <v>1263</v>
      </c>
      <c r="I274" t="s">
        <v>489</v>
      </c>
      <c r="J274" t="s">
        <v>326</v>
      </c>
      <c r="K274">
        <v>3</v>
      </c>
      <c r="L274" t="s">
        <v>924</v>
      </c>
      <c r="M274">
        <v>0</v>
      </c>
      <c r="N274">
        <v>3</v>
      </c>
      <c r="O274">
        <v>0</v>
      </c>
      <c r="P274" t="s">
        <v>1</v>
      </c>
      <c r="Q274" t="str">
        <f t="shared" si="71"/>
        <v>Rotary Wing</v>
      </c>
    </row>
    <row r="275" spans="1:17" x14ac:dyDescent="0.25">
      <c r="A275" t="s">
        <v>490</v>
      </c>
      <c r="B275" t="s">
        <v>473</v>
      </c>
      <c r="C275" t="s">
        <v>491</v>
      </c>
      <c r="D275">
        <v>35.131019000000002</v>
      </c>
      <c r="E275">
        <v>-81.864087999999995</v>
      </c>
      <c r="F275" t="s">
        <v>7</v>
      </c>
      <c r="G275" t="s">
        <v>1071</v>
      </c>
      <c r="H275" t="s">
        <v>1264</v>
      </c>
      <c r="I275" t="s">
        <v>492</v>
      </c>
      <c r="J275" t="s">
        <v>151</v>
      </c>
      <c r="K275">
        <v>10</v>
      </c>
      <c r="L275" t="s">
        <v>924</v>
      </c>
      <c r="M275">
        <v>0</v>
      </c>
      <c r="N275">
        <v>10</v>
      </c>
      <c r="O275">
        <v>0</v>
      </c>
      <c r="P275" t="s">
        <v>1</v>
      </c>
      <c r="Q275" t="str">
        <f t="shared" si="71"/>
        <v>Rotary Wing</v>
      </c>
    </row>
    <row r="276" spans="1:17" x14ac:dyDescent="0.25">
      <c r="A276" t="s">
        <v>493</v>
      </c>
      <c r="B276" t="s">
        <v>473</v>
      </c>
      <c r="C276" t="s">
        <v>494</v>
      </c>
      <c r="D276">
        <v>41.847867000000001</v>
      </c>
      <c r="E276">
        <v>-89.503839999999997</v>
      </c>
      <c r="F276" t="s">
        <v>7</v>
      </c>
      <c r="G276" t="s">
        <v>1072</v>
      </c>
      <c r="H276" t="s">
        <v>1265</v>
      </c>
      <c r="I276" t="s">
        <v>495</v>
      </c>
      <c r="J276" t="s">
        <v>136</v>
      </c>
      <c r="K276">
        <v>5</v>
      </c>
      <c r="L276" t="s">
        <v>924</v>
      </c>
      <c r="M276">
        <v>0</v>
      </c>
      <c r="N276">
        <v>5</v>
      </c>
      <c r="O276">
        <v>0</v>
      </c>
      <c r="P276" t="s">
        <v>1</v>
      </c>
      <c r="Q276" t="str">
        <f t="shared" si="71"/>
        <v>Rotary Wing</v>
      </c>
    </row>
    <row r="277" spans="1:17" x14ac:dyDescent="0.25">
      <c r="A277" t="s">
        <v>496</v>
      </c>
      <c r="B277" t="s">
        <v>473</v>
      </c>
      <c r="C277" t="s">
        <v>497</v>
      </c>
      <c r="D277">
        <v>42.662016999999999</v>
      </c>
      <c r="E277">
        <v>-78.891229999999993</v>
      </c>
      <c r="F277" t="s">
        <v>7</v>
      </c>
      <c r="G277" t="s">
        <v>1073</v>
      </c>
      <c r="H277" t="s">
        <v>1266</v>
      </c>
      <c r="I277" t="s">
        <v>498</v>
      </c>
      <c r="J277" t="s">
        <v>173</v>
      </c>
      <c r="K277">
        <v>4</v>
      </c>
      <c r="L277" t="s">
        <v>924</v>
      </c>
      <c r="M277">
        <v>0</v>
      </c>
      <c r="N277">
        <v>4</v>
      </c>
      <c r="O277">
        <v>0</v>
      </c>
      <c r="P277" t="s">
        <v>1</v>
      </c>
      <c r="Q277" t="str">
        <f t="shared" si="71"/>
        <v>Rotary Wing</v>
      </c>
    </row>
    <row r="278" spans="1:17" x14ac:dyDescent="0.25">
      <c r="A278" t="s">
        <v>499</v>
      </c>
      <c r="B278" t="s">
        <v>473</v>
      </c>
      <c r="C278" t="s">
        <v>500</v>
      </c>
      <c r="D278">
        <v>40.210740000000001</v>
      </c>
      <c r="E278">
        <v>-74.662109999999998</v>
      </c>
      <c r="F278" t="s">
        <v>7</v>
      </c>
      <c r="G278" t="s">
        <v>1074</v>
      </c>
      <c r="H278" t="s">
        <v>501</v>
      </c>
      <c r="I278" t="s">
        <v>502</v>
      </c>
      <c r="J278" t="s">
        <v>144</v>
      </c>
      <c r="K278">
        <v>15</v>
      </c>
      <c r="L278" t="s">
        <v>924</v>
      </c>
      <c r="M278">
        <v>0</v>
      </c>
      <c r="N278">
        <v>15</v>
      </c>
      <c r="O278">
        <v>0</v>
      </c>
      <c r="P278" t="s">
        <v>1</v>
      </c>
      <c r="Q278" t="str">
        <f t="shared" si="71"/>
        <v>Rotary Wing</v>
      </c>
    </row>
    <row r="279" spans="1:17" x14ac:dyDescent="0.25">
      <c r="A279" t="s">
        <v>507</v>
      </c>
      <c r="B279" t="s">
        <v>473</v>
      </c>
      <c r="C279" t="s">
        <v>494</v>
      </c>
      <c r="D279">
        <v>34.812249000000001</v>
      </c>
      <c r="E279">
        <v>-87.624094999999997</v>
      </c>
      <c r="F279" t="s">
        <v>508</v>
      </c>
      <c r="G279" t="s">
        <v>1076</v>
      </c>
      <c r="H279" t="s">
        <v>509</v>
      </c>
      <c r="I279" t="s">
        <v>510</v>
      </c>
      <c r="J279" t="s">
        <v>189</v>
      </c>
      <c r="K279">
        <v>3</v>
      </c>
      <c r="L279" t="s">
        <v>924</v>
      </c>
      <c r="M279">
        <v>0</v>
      </c>
      <c r="N279">
        <v>3</v>
      </c>
      <c r="O279">
        <v>0</v>
      </c>
      <c r="P279" t="s">
        <v>1</v>
      </c>
      <c r="Q279" t="str">
        <f t="shared" si="71"/>
        <v>Rotary Wing</v>
      </c>
    </row>
    <row r="280" spans="1:17" x14ac:dyDescent="0.25">
      <c r="A280" t="s">
        <v>511</v>
      </c>
      <c r="B280" t="s">
        <v>473</v>
      </c>
      <c r="C280" t="s">
        <v>512</v>
      </c>
      <c r="D280">
        <v>35.312316000000003</v>
      </c>
      <c r="E280">
        <v>-94.299446000000003</v>
      </c>
      <c r="F280" t="s">
        <v>16</v>
      </c>
      <c r="G280" t="s">
        <v>1077</v>
      </c>
      <c r="H280" t="s">
        <v>513</v>
      </c>
      <c r="I280" t="s">
        <v>514</v>
      </c>
      <c r="J280" t="s">
        <v>384</v>
      </c>
      <c r="K280">
        <v>4</v>
      </c>
      <c r="L280" t="s">
        <v>924</v>
      </c>
      <c r="M280">
        <v>0</v>
      </c>
      <c r="N280">
        <v>4</v>
      </c>
      <c r="O280">
        <v>0</v>
      </c>
      <c r="P280" t="s">
        <v>1</v>
      </c>
      <c r="Q280" t="str">
        <f t="shared" si="71"/>
        <v>Rotary Wing</v>
      </c>
    </row>
    <row r="281" spans="1:17" x14ac:dyDescent="0.25">
      <c r="A281" t="s">
        <v>515</v>
      </c>
      <c r="B281" t="s">
        <v>473</v>
      </c>
      <c r="C281" t="s">
        <v>516</v>
      </c>
      <c r="D281">
        <v>37.805734999999999</v>
      </c>
      <c r="E281">
        <v>-89.028816000000006</v>
      </c>
      <c r="F281" t="s">
        <v>7</v>
      </c>
      <c r="G281" t="s">
        <v>1078</v>
      </c>
      <c r="H281" t="s">
        <v>1267</v>
      </c>
      <c r="I281" t="s">
        <v>517</v>
      </c>
      <c r="J281" t="s">
        <v>136</v>
      </c>
      <c r="K281">
        <v>7</v>
      </c>
      <c r="L281" t="s">
        <v>924</v>
      </c>
      <c r="M281">
        <v>0</v>
      </c>
      <c r="N281">
        <v>7</v>
      </c>
      <c r="O281">
        <v>0</v>
      </c>
      <c r="P281" t="s">
        <v>1</v>
      </c>
      <c r="Q281" t="str">
        <f t="shared" si="71"/>
        <v>Rotary Wing</v>
      </c>
    </row>
    <row r="282" spans="1:17" x14ac:dyDescent="0.25">
      <c r="A282" t="s">
        <v>518</v>
      </c>
      <c r="B282" t="s">
        <v>473</v>
      </c>
      <c r="C282" t="s">
        <v>519</v>
      </c>
      <c r="D282">
        <v>40.058892</v>
      </c>
      <c r="E282">
        <v>-106.380427</v>
      </c>
      <c r="F282" t="s">
        <v>16</v>
      </c>
      <c r="G282" t="s">
        <v>1079</v>
      </c>
      <c r="H282" t="s">
        <v>520</v>
      </c>
      <c r="I282" t="s">
        <v>521</v>
      </c>
      <c r="J282" t="s">
        <v>263</v>
      </c>
      <c r="K282">
        <v>10</v>
      </c>
      <c r="L282" t="s">
        <v>924</v>
      </c>
      <c r="M282">
        <v>0</v>
      </c>
      <c r="N282">
        <v>10</v>
      </c>
      <c r="O282">
        <v>0</v>
      </c>
      <c r="P282" t="s">
        <v>1</v>
      </c>
      <c r="Q282" t="str">
        <f t="shared" si="71"/>
        <v>Rotary Wing</v>
      </c>
    </row>
    <row r="283" spans="1:17" x14ac:dyDescent="0.25">
      <c r="A283" t="s">
        <v>522</v>
      </c>
      <c r="B283" t="s">
        <v>473</v>
      </c>
      <c r="C283" t="s">
        <v>523</v>
      </c>
      <c r="D283">
        <v>43.089601000000002</v>
      </c>
      <c r="E283">
        <v>-75.317509999999999</v>
      </c>
      <c r="F283" t="s">
        <v>7</v>
      </c>
      <c r="G283" t="s">
        <v>1080</v>
      </c>
      <c r="H283" t="s">
        <v>524</v>
      </c>
      <c r="I283" t="s">
        <v>525</v>
      </c>
      <c r="J283" t="s">
        <v>173</v>
      </c>
      <c r="K283">
        <v>10</v>
      </c>
      <c r="L283" t="s">
        <v>924</v>
      </c>
      <c r="M283">
        <v>0</v>
      </c>
      <c r="N283">
        <v>10</v>
      </c>
      <c r="O283">
        <v>0</v>
      </c>
      <c r="P283" t="s">
        <v>1</v>
      </c>
      <c r="Q283" t="str">
        <f t="shared" si="71"/>
        <v>Rotary Wing</v>
      </c>
    </row>
    <row r="284" spans="1:17" x14ac:dyDescent="0.25">
      <c r="A284" t="s">
        <v>526</v>
      </c>
      <c r="B284" t="s">
        <v>473</v>
      </c>
      <c r="C284" t="s">
        <v>527</v>
      </c>
      <c r="D284">
        <v>43.336184000000003</v>
      </c>
      <c r="E284">
        <v>-88.819907999999998</v>
      </c>
      <c r="F284" t="s">
        <v>7</v>
      </c>
      <c r="G284" t="s">
        <v>1081</v>
      </c>
      <c r="H284" t="s">
        <v>1268</v>
      </c>
      <c r="I284" t="s">
        <v>528</v>
      </c>
      <c r="J284" t="s">
        <v>131</v>
      </c>
      <c r="K284">
        <v>2</v>
      </c>
      <c r="L284" t="s">
        <v>924</v>
      </c>
      <c r="M284">
        <v>0</v>
      </c>
      <c r="N284">
        <v>2</v>
      </c>
      <c r="O284">
        <v>0</v>
      </c>
      <c r="P284" t="s">
        <v>1</v>
      </c>
      <c r="Q284" t="str">
        <f t="shared" si="71"/>
        <v>Rotary Wing</v>
      </c>
    </row>
    <row r="285" spans="1:17" x14ac:dyDescent="0.25">
      <c r="A285" t="s">
        <v>529</v>
      </c>
      <c r="B285" t="s">
        <v>473</v>
      </c>
      <c r="C285" t="s">
        <v>530</v>
      </c>
      <c r="D285">
        <v>40.433090999999997</v>
      </c>
      <c r="E285">
        <v>-76.567149000000001</v>
      </c>
      <c r="F285" t="s">
        <v>16</v>
      </c>
      <c r="G285" t="s">
        <v>1082</v>
      </c>
      <c r="H285" t="s">
        <v>1269</v>
      </c>
      <c r="I285" t="s">
        <v>530</v>
      </c>
      <c r="J285" t="s">
        <v>326</v>
      </c>
      <c r="K285">
        <v>7</v>
      </c>
      <c r="L285" t="s">
        <v>924</v>
      </c>
      <c r="M285">
        <v>0</v>
      </c>
      <c r="N285">
        <v>7</v>
      </c>
      <c r="O285">
        <v>0</v>
      </c>
      <c r="P285" t="s">
        <v>1</v>
      </c>
      <c r="Q285" t="str">
        <f t="shared" si="71"/>
        <v>Rotary Wing</v>
      </c>
    </row>
    <row r="286" spans="1:17" x14ac:dyDescent="0.25">
      <c r="A286" t="s">
        <v>531</v>
      </c>
      <c r="B286" t="s">
        <v>473</v>
      </c>
      <c r="C286" t="s">
        <v>532</v>
      </c>
      <c r="D286">
        <v>28.351474</v>
      </c>
      <c r="E286">
        <v>-80.682925999999995</v>
      </c>
      <c r="F286" t="s">
        <v>533</v>
      </c>
      <c r="G286" t="s">
        <v>1083</v>
      </c>
      <c r="H286" t="s">
        <v>1220</v>
      </c>
      <c r="I286" t="s">
        <v>534</v>
      </c>
      <c r="J286" t="s">
        <v>294</v>
      </c>
      <c r="K286">
        <v>4</v>
      </c>
      <c r="L286" t="s">
        <v>924</v>
      </c>
      <c r="M286">
        <v>0</v>
      </c>
      <c r="N286">
        <v>4</v>
      </c>
      <c r="O286">
        <v>0</v>
      </c>
      <c r="P286" t="s">
        <v>1</v>
      </c>
      <c r="Q286" t="str">
        <f t="shared" si="71"/>
        <v>Rotary Wing</v>
      </c>
    </row>
    <row r="287" spans="1:17" x14ac:dyDescent="0.25">
      <c r="A287" t="s">
        <v>535</v>
      </c>
      <c r="B287" t="s">
        <v>473</v>
      </c>
      <c r="C287" t="s">
        <v>536</v>
      </c>
      <c r="D287">
        <v>31.289864000000001</v>
      </c>
      <c r="E287">
        <v>-85.463881000000001</v>
      </c>
      <c r="F287" t="s">
        <v>537</v>
      </c>
      <c r="G287" t="s">
        <v>1084</v>
      </c>
      <c r="H287" t="s">
        <v>1270</v>
      </c>
      <c r="I287" t="s">
        <v>538</v>
      </c>
      <c r="J287" t="s">
        <v>189</v>
      </c>
      <c r="K287">
        <v>5</v>
      </c>
      <c r="L287" t="s">
        <v>924</v>
      </c>
      <c r="M287">
        <v>0</v>
      </c>
      <c r="N287">
        <v>5</v>
      </c>
      <c r="O287">
        <v>0</v>
      </c>
      <c r="P287" t="s">
        <v>1</v>
      </c>
      <c r="Q287" t="str">
        <f t="shared" si="71"/>
        <v>Rotary Wing</v>
      </c>
    </row>
    <row r="288" spans="1:17" x14ac:dyDescent="0.25">
      <c r="A288" t="s">
        <v>539</v>
      </c>
      <c r="B288" t="s">
        <v>473</v>
      </c>
      <c r="C288" t="s">
        <v>540</v>
      </c>
      <c r="D288">
        <v>41.925355000000003</v>
      </c>
      <c r="E288">
        <v>-83.368602999999993</v>
      </c>
      <c r="F288" t="s">
        <v>7</v>
      </c>
      <c r="G288" t="s">
        <v>1085</v>
      </c>
      <c r="H288" t="s">
        <v>1271</v>
      </c>
      <c r="I288" t="s">
        <v>246</v>
      </c>
      <c r="J288" t="s">
        <v>193</v>
      </c>
      <c r="K288">
        <v>2</v>
      </c>
      <c r="L288" t="s">
        <v>924</v>
      </c>
      <c r="M288">
        <v>0</v>
      </c>
      <c r="N288">
        <v>2</v>
      </c>
      <c r="O288">
        <v>0</v>
      </c>
      <c r="P288" t="s">
        <v>1</v>
      </c>
      <c r="Q288" t="str">
        <f t="shared" si="71"/>
        <v>Rotary Wing</v>
      </c>
    </row>
    <row r="289" spans="1:17" x14ac:dyDescent="0.25">
      <c r="A289" t="s">
        <v>541</v>
      </c>
      <c r="B289" t="s">
        <v>473</v>
      </c>
      <c r="C289" t="s">
        <v>542</v>
      </c>
      <c r="D289">
        <v>29.053858000000002</v>
      </c>
      <c r="E289">
        <v>-80.957965000000002</v>
      </c>
      <c r="F289" t="s">
        <v>7</v>
      </c>
      <c r="G289" t="s">
        <v>1086</v>
      </c>
      <c r="H289" t="s">
        <v>1272</v>
      </c>
      <c r="I289" t="s">
        <v>543</v>
      </c>
      <c r="J289" t="s">
        <v>294</v>
      </c>
      <c r="K289">
        <v>5</v>
      </c>
      <c r="L289" t="s">
        <v>924</v>
      </c>
      <c r="M289">
        <v>0</v>
      </c>
      <c r="N289">
        <v>5</v>
      </c>
      <c r="O289">
        <v>0</v>
      </c>
      <c r="P289" t="s">
        <v>1</v>
      </c>
      <c r="Q289" t="str">
        <f t="shared" si="71"/>
        <v>Rotary Wing</v>
      </c>
    </row>
    <row r="290" spans="1:17" x14ac:dyDescent="0.25">
      <c r="A290" t="s">
        <v>544</v>
      </c>
      <c r="B290" t="s">
        <v>473</v>
      </c>
      <c r="C290" t="s">
        <v>545</v>
      </c>
      <c r="D290">
        <v>41.026024</v>
      </c>
      <c r="E290">
        <v>-80.863624999999999</v>
      </c>
      <c r="F290" t="s">
        <v>7</v>
      </c>
      <c r="G290" t="s">
        <v>1087</v>
      </c>
      <c r="H290" t="s">
        <v>1273</v>
      </c>
      <c r="I290" t="s">
        <v>546</v>
      </c>
      <c r="J290" t="s">
        <v>330</v>
      </c>
      <c r="K290">
        <v>2</v>
      </c>
      <c r="L290" t="s">
        <v>924</v>
      </c>
      <c r="M290">
        <v>0</v>
      </c>
      <c r="N290">
        <v>2</v>
      </c>
      <c r="O290">
        <v>0</v>
      </c>
      <c r="P290" t="s">
        <v>1</v>
      </c>
      <c r="Q290" t="str">
        <f t="shared" si="71"/>
        <v>Rotary Wing</v>
      </c>
    </row>
    <row r="291" spans="1:17" x14ac:dyDescent="0.25">
      <c r="A291" t="s">
        <v>547</v>
      </c>
      <c r="B291" t="s">
        <v>473</v>
      </c>
      <c r="C291" t="s">
        <v>548</v>
      </c>
      <c r="D291">
        <v>35.062629999999999</v>
      </c>
      <c r="E291">
        <v>-85.068993000000006</v>
      </c>
      <c r="F291" t="s">
        <v>7</v>
      </c>
      <c r="G291" t="s">
        <v>1088</v>
      </c>
      <c r="H291" t="s">
        <v>1274</v>
      </c>
      <c r="I291" t="s">
        <v>549</v>
      </c>
      <c r="J291" t="s">
        <v>243</v>
      </c>
      <c r="K291">
        <v>3</v>
      </c>
      <c r="L291" t="s">
        <v>924</v>
      </c>
      <c r="M291">
        <v>0</v>
      </c>
      <c r="N291">
        <v>3</v>
      </c>
      <c r="O291">
        <v>0</v>
      </c>
      <c r="P291" t="s">
        <v>1</v>
      </c>
      <c r="Q291" t="str">
        <f t="shared" si="71"/>
        <v>Rotary Wing</v>
      </c>
    </row>
    <row r="292" spans="1:17" x14ac:dyDescent="0.25">
      <c r="A292" t="s">
        <v>550</v>
      </c>
      <c r="B292" t="s">
        <v>473</v>
      </c>
      <c r="C292" t="s">
        <v>551</v>
      </c>
      <c r="D292">
        <v>38.433818000000002</v>
      </c>
      <c r="E292">
        <v>-105.103639</v>
      </c>
      <c r="F292" t="s">
        <v>16</v>
      </c>
      <c r="G292" t="s">
        <v>1089</v>
      </c>
      <c r="H292" t="s">
        <v>1275</v>
      </c>
      <c r="I292" t="s">
        <v>552</v>
      </c>
      <c r="J292" t="s">
        <v>263</v>
      </c>
      <c r="K292">
        <v>9</v>
      </c>
      <c r="L292" t="s">
        <v>924</v>
      </c>
      <c r="M292">
        <v>0</v>
      </c>
      <c r="N292">
        <v>9</v>
      </c>
      <c r="O292">
        <v>0</v>
      </c>
      <c r="P292" t="s">
        <v>1</v>
      </c>
      <c r="Q292" t="str">
        <f t="shared" si="71"/>
        <v>Rotary Wing</v>
      </c>
    </row>
    <row r="293" spans="1:17" x14ac:dyDescent="0.25">
      <c r="A293" t="s">
        <v>553</v>
      </c>
      <c r="B293" t="s">
        <v>473</v>
      </c>
      <c r="C293" t="s">
        <v>554</v>
      </c>
      <c r="D293">
        <v>41.542402000000003</v>
      </c>
      <c r="E293">
        <v>-83.019797999999994</v>
      </c>
      <c r="F293" t="s">
        <v>7</v>
      </c>
      <c r="G293" t="s">
        <v>1090</v>
      </c>
      <c r="H293" t="s">
        <v>1276</v>
      </c>
      <c r="I293" t="s">
        <v>555</v>
      </c>
      <c r="J293" t="s">
        <v>330</v>
      </c>
      <c r="K293">
        <v>8</v>
      </c>
      <c r="L293" t="s">
        <v>924</v>
      </c>
      <c r="M293">
        <v>0</v>
      </c>
      <c r="N293">
        <v>8</v>
      </c>
      <c r="O293">
        <v>0</v>
      </c>
      <c r="P293" t="s">
        <v>1</v>
      </c>
      <c r="Q293" t="str">
        <f t="shared" si="71"/>
        <v>Rotary Wing</v>
      </c>
    </row>
    <row r="294" spans="1:17" x14ac:dyDescent="0.25">
      <c r="A294" t="s">
        <v>556</v>
      </c>
      <c r="B294" t="s">
        <v>473</v>
      </c>
      <c r="C294" t="s">
        <v>557</v>
      </c>
      <c r="D294">
        <v>37.704661999999999</v>
      </c>
      <c r="E294">
        <v>-98.739953</v>
      </c>
      <c r="F294" t="s">
        <v>7</v>
      </c>
      <c r="G294" t="s">
        <v>1091</v>
      </c>
      <c r="H294" t="s">
        <v>1277</v>
      </c>
      <c r="I294" t="s">
        <v>558</v>
      </c>
      <c r="J294" t="s">
        <v>414</v>
      </c>
      <c r="K294">
        <v>15</v>
      </c>
      <c r="L294" t="s">
        <v>924</v>
      </c>
      <c r="M294">
        <v>0</v>
      </c>
      <c r="N294">
        <v>15</v>
      </c>
      <c r="O294">
        <v>0</v>
      </c>
      <c r="P294" t="s">
        <v>1</v>
      </c>
      <c r="Q294" t="str">
        <f t="shared" si="71"/>
        <v>Rotary Wing</v>
      </c>
    </row>
    <row r="295" spans="1:17" x14ac:dyDescent="0.25">
      <c r="A295" t="s">
        <v>559</v>
      </c>
      <c r="B295" t="s">
        <v>473</v>
      </c>
      <c r="C295" t="s">
        <v>560</v>
      </c>
      <c r="D295">
        <v>43.397055999999999</v>
      </c>
      <c r="E295">
        <v>-76.140641000000002</v>
      </c>
      <c r="F295" t="s">
        <v>7</v>
      </c>
      <c r="G295" t="s">
        <v>1092</v>
      </c>
      <c r="H295" t="s">
        <v>1278</v>
      </c>
      <c r="I295" t="s">
        <v>561</v>
      </c>
      <c r="J295" t="s">
        <v>173</v>
      </c>
      <c r="K295">
        <v>4</v>
      </c>
      <c r="L295" t="s">
        <v>924</v>
      </c>
      <c r="M295">
        <v>0</v>
      </c>
      <c r="N295">
        <v>4</v>
      </c>
      <c r="O295">
        <v>0</v>
      </c>
      <c r="P295" t="s">
        <v>1</v>
      </c>
      <c r="Q295" t="str">
        <f t="shared" si="71"/>
        <v>Rotary Wing</v>
      </c>
    </row>
    <row r="296" spans="1:17" x14ac:dyDescent="0.25">
      <c r="A296" t="s">
        <v>562</v>
      </c>
      <c r="B296" t="s">
        <v>473</v>
      </c>
      <c r="C296" t="s">
        <v>563</v>
      </c>
      <c r="D296">
        <v>39.907266</v>
      </c>
      <c r="E296">
        <v>-82.732605000000007</v>
      </c>
      <c r="F296" t="s">
        <v>7</v>
      </c>
      <c r="G296" t="s">
        <v>1093</v>
      </c>
      <c r="H296" t="s">
        <v>1279</v>
      </c>
      <c r="I296" t="s">
        <v>564</v>
      </c>
      <c r="J296" t="s">
        <v>330</v>
      </c>
      <c r="K296">
        <v>10</v>
      </c>
      <c r="L296" t="s">
        <v>924</v>
      </c>
      <c r="M296">
        <v>0</v>
      </c>
      <c r="N296">
        <v>10</v>
      </c>
      <c r="O296">
        <v>0</v>
      </c>
      <c r="P296" t="s">
        <v>1</v>
      </c>
      <c r="Q296" t="str">
        <f t="shared" si="71"/>
        <v>Rotary Wing</v>
      </c>
    </row>
    <row r="297" spans="1:17" x14ac:dyDescent="0.25">
      <c r="A297" t="s">
        <v>565</v>
      </c>
      <c r="B297" t="s">
        <v>473</v>
      </c>
      <c r="C297" t="s">
        <v>566</v>
      </c>
      <c r="D297">
        <v>40.324370999999999</v>
      </c>
      <c r="E297">
        <v>-79.957700000000003</v>
      </c>
      <c r="F297" t="s">
        <v>7</v>
      </c>
      <c r="G297" t="s">
        <v>1094</v>
      </c>
      <c r="H297" t="s">
        <v>1280</v>
      </c>
      <c r="I297" t="s">
        <v>567</v>
      </c>
      <c r="J297" t="s">
        <v>326</v>
      </c>
      <c r="K297">
        <v>5</v>
      </c>
      <c r="L297" t="s">
        <v>924</v>
      </c>
      <c r="M297">
        <v>0</v>
      </c>
      <c r="N297">
        <v>5</v>
      </c>
      <c r="O297">
        <v>0</v>
      </c>
      <c r="P297" t="s">
        <v>1</v>
      </c>
      <c r="Q297" t="str">
        <f t="shared" si="71"/>
        <v>Rotary Wing</v>
      </c>
    </row>
    <row r="298" spans="1:17" x14ac:dyDescent="0.25">
      <c r="A298" t="s">
        <v>568</v>
      </c>
      <c r="B298" t="s">
        <v>473</v>
      </c>
      <c r="C298" t="s">
        <v>569</v>
      </c>
      <c r="D298">
        <v>40.375025999999998</v>
      </c>
      <c r="E298">
        <v>-120.579393</v>
      </c>
      <c r="F298" t="s">
        <v>7</v>
      </c>
      <c r="G298" t="s">
        <v>1095</v>
      </c>
      <c r="H298" t="s">
        <v>1281</v>
      </c>
      <c r="I298" t="s">
        <v>570</v>
      </c>
      <c r="J298" t="s">
        <v>571</v>
      </c>
      <c r="K298">
        <v>5</v>
      </c>
      <c r="L298" t="s">
        <v>924</v>
      </c>
      <c r="M298">
        <v>0</v>
      </c>
      <c r="N298">
        <v>5</v>
      </c>
      <c r="O298">
        <v>0</v>
      </c>
      <c r="P298" t="s">
        <v>1</v>
      </c>
      <c r="Q298" t="str">
        <f t="shared" si="71"/>
        <v>Rotary Wing</v>
      </c>
    </row>
    <row r="299" spans="1:17" x14ac:dyDescent="0.25">
      <c r="A299" t="s">
        <v>575</v>
      </c>
      <c r="B299" t="s">
        <v>473</v>
      </c>
      <c r="C299" t="s">
        <v>576</v>
      </c>
      <c r="D299">
        <v>39.819972</v>
      </c>
      <c r="E299">
        <v>-89.668526</v>
      </c>
      <c r="F299" t="s">
        <v>577</v>
      </c>
      <c r="G299" t="s">
        <v>1097</v>
      </c>
      <c r="H299" t="s">
        <v>1282</v>
      </c>
      <c r="I299" t="s">
        <v>273</v>
      </c>
      <c r="J299" t="s">
        <v>136</v>
      </c>
      <c r="K299">
        <v>4</v>
      </c>
      <c r="L299" t="s">
        <v>924</v>
      </c>
      <c r="M299">
        <v>0</v>
      </c>
      <c r="N299">
        <v>4</v>
      </c>
      <c r="O299">
        <v>0</v>
      </c>
      <c r="P299" t="s">
        <v>1</v>
      </c>
      <c r="Q299" t="str">
        <f t="shared" si="71"/>
        <v>Rotary Wing</v>
      </c>
    </row>
    <row r="300" spans="1:17" x14ac:dyDescent="0.25">
      <c r="A300" t="s">
        <v>578</v>
      </c>
      <c r="B300" t="s">
        <v>473</v>
      </c>
      <c r="C300" t="s">
        <v>579</v>
      </c>
      <c r="D300">
        <v>31.785789999999999</v>
      </c>
      <c r="E300">
        <v>-85.963404999999995</v>
      </c>
      <c r="F300" t="s">
        <v>16</v>
      </c>
      <c r="G300" t="s">
        <v>1098</v>
      </c>
      <c r="H300" t="s">
        <v>580</v>
      </c>
      <c r="I300" t="s">
        <v>581</v>
      </c>
      <c r="J300" t="s">
        <v>189</v>
      </c>
      <c r="K300">
        <v>7</v>
      </c>
      <c r="L300" t="s">
        <v>924</v>
      </c>
      <c r="M300">
        <v>0</v>
      </c>
      <c r="N300">
        <v>7</v>
      </c>
      <c r="O300">
        <v>0</v>
      </c>
      <c r="P300" t="s">
        <v>1</v>
      </c>
      <c r="Q300" t="str">
        <f t="shared" si="71"/>
        <v>Rotary Wing</v>
      </c>
    </row>
    <row r="301" spans="1:17" x14ac:dyDescent="0.25">
      <c r="A301" t="s">
        <v>582</v>
      </c>
      <c r="B301" t="s">
        <v>473</v>
      </c>
      <c r="C301" t="s">
        <v>583</v>
      </c>
      <c r="D301">
        <v>37.166418</v>
      </c>
      <c r="E301">
        <v>-93.330911</v>
      </c>
      <c r="F301" t="s">
        <v>7</v>
      </c>
      <c r="G301" t="s">
        <v>1099</v>
      </c>
      <c r="H301" t="s">
        <v>1283</v>
      </c>
      <c r="I301" t="s">
        <v>273</v>
      </c>
      <c r="J301" t="s">
        <v>206</v>
      </c>
      <c r="K301">
        <v>5</v>
      </c>
      <c r="L301" t="s">
        <v>924</v>
      </c>
      <c r="M301">
        <v>0</v>
      </c>
      <c r="N301">
        <v>5</v>
      </c>
      <c r="O301">
        <v>0</v>
      </c>
      <c r="P301" t="s">
        <v>1</v>
      </c>
      <c r="Q301" t="str">
        <f t="shared" si="71"/>
        <v>Rotary Wing</v>
      </c>
    </row>
    <row r="302" spans="1:17" x14ac:dyDescent="0.25">
      <c r="A302" t="s">
        <v>584</v>
      </c>
      <c r="B302" t="s">
        <v>473</v>
      </c>
      <c r="C302" t="s">
        <v>585</v>
      </c>
      <c r="D302">
        <v>35.756796000000001</v>
      </c>
      <c r="E302">
        <v>-80.806259999999995</v>
      </c>
      <c r="F302" t="s">
        <v>7</v>
      </c>
      <c r="G302" t="s">
        <v>1100</v>
      </c>
      <c r="H302" t="s">
        <v>1284</v>
      </c>
      <c r="I302" t="s">
        <v>586</v>
      </c>
      <c r="J302" t="s">
        <v>587</v>
      </c>
      <c r="K302">
        <v>10</v>
      </c>
      <c r="L302" t="s">
        <v>924</v>
      </c>
      <c r="M302">
        <v>0</v>
      </c>
      <c r="N302">
        <v>10</v>
      </c>
      <c r="O302">
        <v>0</v>
      </c>
      <c r="P302" t="s">
        <v>1</v>
      </c>
      <c r="Q302" t="str">
        <f t="shared" si="71"/>
        <v>Rotary Wing</v>
      </c>
    </row>
    <row r="303" spans="1:17" x14ac:dyDescent="0.25">
      <c r="A303" t="s">
        <v>588</v>
      </c>
      <c r="B303" t="s">
        <v>473</v>
      </c>
      <c r="C303" t="s">
        <v>589</v>
      </c>
      <c r="D303">
        <v>40.455959</v>
      </c>
      <c r="E303">
        <v>-109.52631700000001</v>
      </c>
      <c r="F303" t="s">
        <v>7</v>
      </c>
      <c r="G303" t="s">
        <v>1101</v>
      </c>
      <c r="H303" t="s">
        <v>1285</v>
      </c>
      <c r="I303" t="s">
        <v>590</v>
      </c>
      <c r="J303" t="s">
        <v>591</v>
      </c>
      <c r="K303">
        <v>10</v>
      </c>
      <c r="L303" t="s">
        <v>924</v>
      </c>
      <c r="M303">
        <v>0</v>
      </c>
      <c r="N303">
        <v>10</v>
      </c>
      <c r="O303">
        <v>0</v>
      </c>
      <c r="P303" t="s">
        <v>1</v>
      </c>
      <c r="Q303" t="str">
        <f t="shared" si="71"/>
        <v>Rotary Wing</v>
      </c>
    </row>
    <row r="304" spans="1:17" x14ac:dyDescent="0.25">
      <c r="A304" t="s">
        <v>592</v>
      </c>
      <c r="B304" t="s">
        <v>473</v>
      </c>
      <c r="C304" t="s">
        <v>593</v>
      </c>
      <c r="D304">
        <v>37.600808999999998</v>
      </c>
      <c r="E304">
        <v>-104.832707</v>
      </c>
      <c r="F304" t="s">
        <v>16</v>
      </c>
      <c r="G304" t="s">
        <v>1102</v>
      </c>
      <c r="H304" t="s">
        <v>1286</v>
      </c>
      <c r="I304" t="s">
        <v>594</v>
      </c>
      <c r="J304" t="s">
        <v>263</v>
      </c>
      <c r="K304">
        <v>4</v>
      </c>
      <c r="L304" t="s">
        <v>924</v>
      </c>
      <c r="M304">
        <v>0</v>
      </c>
      <c r="N304">
        <v>4</v>
      </c>
      <c r="O304">
        <v>0</v>
      </c>
      <c r="P304" t="s">
        <v>1</v>
      </c>
      <c r="Q304" t="str">
        <f t="shared" si="71"/>
        <v>Rotary Wing</v>
      </c>
    </row>
    <row r="305" spans="1:17" x14ac:dyDescent="0.25">
      <c r="A305" t="s">
        <v>595</v>
      </c>
      <c r="B305" t="s">
        <v>473</v>
      </c>
      <c r="C305" t="s">
        <v>596</v>
      </c>
      <c r="D305">
        <v>40.712260999999998</v>
      </c>
      <c r="E305">
        <v>-89.411395999999996</v>
      </c>
      <c r="F305" t="s">
        <v>16</v>
      </c>
      <c r="G305" t="s">
        <v>1103</v>
      </c>
      <c r="H305" t="s">
        <v>1287</v>
      </c>
      <c r="I305" t="s">
        <v>597</v>
      </c>
      <c r="J305" t="s">
        <v>136</v>
      </c>
      <c r="K305">
        <v>5</v>
      </c>
      <c r="L305" t="s">
        <v>924</v>
      </c>
      <c r="M305">
        <v>0</v>
      </c>
      <c r="N305">
        <v>5</v>
      </c>
      <c r="O305">
        <v>0</v>
      </c>
      <c r="P305" t="s">
        <v>1</v>
      </c>
      <c r="Q305" t="str">
        <f t="shared" si="71"/>
        <v>Rotary Wing</v>
      </c>
    </row>
    <row r="306" spans="1:17" x14ac:dyDescent="0.25">
      <c r="A306" t="s">
        <v>598</v>
      </c>
      <c r="B306" t="s">
        <v>473</v>
      </c>
      <c r="C306" t="s">
        <v>599</v>
      </c>
      <c r="D306">
        <v>40.390087999999999</v>
      </c>
      <c r="E306">
        <v>-80.593894000000006</v>
      </c>
      <c r="F306" t="s">
        <v>7</v>
      </c>
      <c r="G306" t="s">
        <v>1104</v>
      </c>
      <c r="H306" t="s">
        <v>1288</v>
      </c>
      <c r="I306" t="s">
        <v>600</v>
      </c>
      <c r="J306" t="s">
        <v>254</v>
      </c>
      <c r="K306">
        <v>2</v>
      </c>
      <c r="L306" t="s">
        <v>924</v>
      </c>
      <c r="M306">
        <v>0</v>
      </c>
      <c r="N306">
        <v>2</v>
      </c>
      <c r="O306">
        <v>0</v>
      </c>
      <c r="P306" t="s">
        <v>1</v>
      </c>
      <c r="Q306" t="str">
        <f t="shared" si="71"/>
        <v>Rotary Wing</v>
      </c>
    </row>
    <row r="307" spans="1:17" x14ac:dyDescent="0.25">
      <c r="A307" t="s">
        <v>601</v>
      </c>
      <c r="B307" t="s">
        <v>473</v>
      </c>
      <c r="C307" t="s">
        <v>602</v>
      </c>
      <c r="D307">
        <v>32.833686</v>
      </c>
      <c r="E307">
        <v>-114.399361</v>
      </c>
      <c r="F307" t="s">
        <v>7</v>
      </c>
      <c r="G307" t="s">
        <v>1105</v>
      </c>
      <c r="H307" t="s">
        <v>1289</v>
      </c>
      <c r="I307" t="s">
        <v>603</v>
      </c>
      <c r="J307" t="s">
        <v>604</v>
      </c>
      <c r="K307">
        <v>10</v>
      </c>
      <c r="L307" t="s">
        <v>924</v>
      </c>
      <c r="M307">
        <v>0</v>
      </c>
      <c r="N307">
        <v>10</v>
      </c>
      <c r="O307">
        <v>0</v>
      </c>
      <c r="P307" t="s">
        <v>1</v>
      </c>
      <c r="Q307" t="str">
        <f t="shared" si="71"/>
        <v>Rotary Wing</v>
      </c>
    </row>
    <row r="308" spans="1:17" x14ac:dyDescent="0.25">
      <c r="A308" t="s">
        <v>572</v>
      </c>
      <c r="B308" t="s">
        <v>962</v>
      </c>
      <c r="C308" t="s">
        <v>573</v>
      </c>
      <c r="D308">
        <v>39.125551000000002</v>
      </c>
      <c r="E308">
        <v>-121.461032</v>
      </c>
      <c r="F308" t="s">
        <v>16</v>
      </c>
      <c r="G308" t="s">
        <v>1096</v>
      </c>
      <c r="H308" t="s">
        <v>1290</v>
      </c>
      <c r="I308" t="s">
        <v>574</v>
      </c>
      <c r="J308" t="s">
        <v>571</v>
      </c>
      <c r="K308">
        <v>5</v>
      </c>
      <c r="L308" t="s">
        <v>924</v>
      </c>
      <c r="M308">
        <v>0</v>
      </c>
      <c r="N308">
        <v>5</v>
      </c>
      <c r="O308">
        <v>0</v>
      </c>
      <c r="P308" t="s">
        <v>1</v>
      </c>
      <c r="Q308" t="str">
        <f t="shared" si="71"/>
        <v>Rotary Wing</v>
      </c>
    </row>
    <row r="309" spans="1:17" x14ac:dyDescent="0.25">
      <c r="A309" t="s">
        <v>503</v>
      </c>
      <c r="B309" t="s">
        <v>962</v>
      </c>
      <c r="C309" t="s">
        <v>504</v>
      </c>
      <c r="D309">
        <v>36.370668000000002</v>
      </c>
      <c r="E309">
        <v>-94.102542999999997</v>
      </c>
      <c r="F309" t="s">
        <v>7</v>
      </c>
      <c r="G309" t="s">
        <v>1075</v>
      </c>
      <c r="H309" t="s">
        <v>505</v>
      </c>
      <c r="I309" t="s">
        <v>506</v>
      </c>
      <c r="J309" t="s">
        <v>384</v>
      </c>
      <c r="K309">
        <v>10</v>
      </c>
      <c r="L309" t="s">
        <v>924</v>
      </c>
      <c r="M309">
        <v>0</v>
      </c>
      <c r="N309">
        <v>10</v>
      </c>
      <c r="O309">
        <v>0</v>
      </c>
      <c r="P309" t="s">
        <v>1</v>
      </c>
      <c r="Q309" t="str">
        <f t="shared" si="71"/>
        <v>Rotary Wing</v>
      </c>
    </row>
    <row r="310" spans="1:17" x14ac:dyDescent="0.25">
      <c r="A310" t="s">
        <v>122</v>
      </c>
      <c r="B310" t="s">
        <v>165</v>
      </c>
      <c r="C310" t="s">
        <v>123</v>
      </c>
      <c r="D310">
        <v>31.326429000000001</v>
      </c>
      <c r="E310">
        <v>-92.529059000000004</v>
      </c>
      <c r="F310" t="s">
        <v>7</v>
      </c>
      <c r="G310" t="s">
        <v>969</v>
      </c>
      <c r="H310" t="s">
        <v>124</v>
      </c>
      <c r="I310" t="s">
        <v>125</v>
      </c>
      <c r="J310" t="s">
        <v>126</v>
      </c>
      <c r="K310">
        <v>6</v>
      </c>
      <c r="L310" t="s">
        <v>924</v>
      </c>
      <c r="M310">
        <v>0</v>
      </c>
      <c r="N310">
        <v>0</v>
      </c>
      <c r="O310">
        <v>6</v>
      </c>
      <c r="P310" t="s">
        <v>2</v>
      </c>
      <c r="Q310" t="str">
        <f t="shared" si="71"/>
        <v>Fixed Wing</v>
      </c>
    </row>
    <row r="311" spans="1:17" x14ac:dyDescent="0.25">
      <c r="A311" t="s">
        <v>159</v>
      </c>
      <c r="B311" t="s">
        <v>165</v>
      </c>
      <c r="C311" t="s">
        <v>160</v>
      </c>
      <c r="D311">
        <v>31.958517000000001</v>
      </c>
      <c r="E311">
        <v>-83.911342000000005</v>
      </c>
      <c r="F311" t="s">
        <v>161</v>
      </c>
      <c r="G311" t="s">
        <v>979</v>
      </c>
      <c r="H311" t="s">
        <v>1291</v>
      </c>
      <c r="I311" t="s">
        <v>162</v>
      </c>
      <c r="J311" t="s">
        <v>163</v>
      </c>
      <c r="K311">
        <v>7</v>
      </c>
      <c r="L311" t="s">
        <v>924</v>
      </c>
      <c r="M311">
        <v>0</v>
      </c>
      <c r="N311">
        <v>0</v>
      </c>
      <c r="O311">
        <v>7</v>
      </c>
      <c r="P311" t="s">
        <v>2</v>
      </c>
      <c r="Q311" t="str">
        <f t="shared" si="71"/>
        <v>Fixed Wing</v>
      </c>
    </row>
    <row r="312" spans="1:17" x14ac:dyDescent="0.25">
      <c r="A312" t="s">
        <v>164</v>
      </c>
      <c r="B312" t="s">
        <v>165</v>
      </c>
      <c r="C312" t="s">
        <v>166</v>
      </c>
      <c r="D312">
        <v>42.472144</v>
      </c>
      <c r="E312">
        <v>-95.786383000000001</v>
      </c>
      <c r="F312" t="s">
        <v>7</v>
      </c>
      <c r="G312" t="s">
        <v>980</v>
      </c>
      <c r="H312" t="s">
        <v>167</v>
      </c>
      <c r="I312" t="s">
        <v>168</v>
      </c>
      <c r="J312" t="s">
        <v>169</v>
      </c>
      <c r="K312">
        <v>10</v>
      </c>
      <c r="L312" t="s">
        <v>924</v>
      </c>
      <c r="M312">
        <v>0</v>
      </c>
      <c r="N312">
        <v>0</v>
      </c>
      <c r="O312">
        <v>10</v>
      </c>
      <c r="P312" t="s">
        <v>2</v>
      </c>
      <c r="Q312" t="str">
        <f t="shared" si="71"/>
        <v>Fixed Wing</v>
      </c>
    </row>
    <row r="313" spans="1:17" x14ac:dyDescent="0.25">
      <c r="A313" t="s">
        <v>190</v>
      </c>
      <c r="B313" t="s">
        <v>291</v>
      </c>
      <c r="C313" t="s">
        <v>191</v>
      </c>
      <c r="D313">
        <v>45.714007000000002</v>
      </c>
      <c r="E313">
        <v>-87.087485999999998</v>
      </c>
      <c r="F313" t="s">
        <v>7</v>
      </c>
      <c r="G313" t="s">
        <v>986</v>
      </c>
      <c r="H313" t="s">
        <v>1292</v>
      </c>
      <c r="I313" t="s">
        <v>192</v>
      </c>
      <c r="J313" t="s">
        <v>193</v>
      </c>
      <c r="K313">
        <v>12</v>
      </c>
      <c r="L313" t="s">
        <v>924</v>
      </c>
      <c r="M313">
        <v>0</v>
      </c>
      <c r="N313">
        <v>0</v>
      </c>
      <c r="O313">
        <v>12</v>
      </c>
      <c r="P313" t="s">
        <v>2</v>
      </c>
      <c r="Q313" t="str">
        <f t="shared" si="71"/>
        <v>Fixed Wing</v>
      </c>
    </row>
    <row r="314" spans="1:17" x14ac:dyDescent="0.25">
      <c r="A314" t="s">
        <v>198</v>
      </c>
      <c r="B314" t="s">
        <v>165</v>
      </c>
      <c r="C314" t="s">
        <v>199</v>
      </c>
      <c r="D314">
        <v>41.116283000000003</v>
      </c>
      <c r="E314">
        <v>-85.124838999999994</v>
      </c>
      <c r="F314" t="s">
        <v>7</v>
      </c>
      <c r="G314" t="s">
        <v>988</v>
      </c>
      <c r="H314" t="s">
        <v>1293</v>
      </c>
      <c r="I314" t="s">
        <v>200</v>
      </c>
      <c r="J314" t="s">
        <v>201</v>
      </c>
      <c r="K314">
        <v>5</v>
      </c>
      <c r="L314" t="s">
        <v>924</v>
      </c>
      <c r="M314">
        <v>0</v>
      </c>
      <c r="N314">
        <v>0</v>
      </c>
      <c r="O314">
        <v>5</v>
      </c>
      <c r="P314" t="s">
        <v>2</v>
      </c>
      <c r="Q314" t="str">
        <f t="shared" si="71"/>
        <v>Fixed Wing</v>
      </c>
    </row>
    <row r="315" spans="1:17" x14ac:dyDescent="0.25">
      <c r="A315" t="s">
        <v>202</v>
      </c>
      <c r="B315" t="s">
        <v>291</v>
      </c>
      <c r="C315" t="s">
        <v>203</v>
      </c>
      <c r="D315">
        <v>38.205672999999997</v>
      </c>
      <c r="E315">
        <v>-90.398539</v>
      </c>
      <c r="F315" t="s">
        <v>7</v>
      </c>
      <c r="G315" t="s">
        <v>989</v>
      </c>
      <c r="H315" t="s">
        <v>204</v>
      </c>
      <c r="I315" t="s">
        <v>205</v>
      </c>
      <c r="J315" t="s">
        <v>206</v>
      </c>
      <c r="K315">
        <v>10</v>
      </c>
      <c r="L315" t="s">
        <v>924</v>
      </c>
      <c r="M315">
        <v>0</v>
      </c>
      <c r="N315">
        <v>0</v>
      </c>
      <c r="O315">
        <v>10</v>
      </c>
      <c r="P315" t="s">
        <v>2</v>
      </c>
      <c r="Q315" t="str">
        <f t="shared" ref="Q315:Q378" si="72">VLOOKUP(P315,$P$113:$Q$120,2,FALSE)</f>
        <v>Fixed Wing</v>
      </c>
    </row>
    <row r="316" spans="1:17" x14ac:dyDescent="0.25">
      <c r="A316" t="s">
        <v>215</v>
      </c>
      <c r="B316" t="s">
        <v>165</v>
      </c>
      <c r="C316" t="s">
        <v>216</v>
      </c>
      <c r="D316">
        <v>39.954957999999998</v>
      </c>
      <c r="E316">
        <v>-85.243285</v>
      </c>
      <c r="F316" t="s">
        <v>16</v>
      </c>
      <c r="G316" t="s">
        <v>992</v>
      </c>
      <c r="H316" t="s">
        <v>1294</v>
      </c>
      <c r="I316" t="s">
        <v>217</v>
      </c>
      <c r="J316" t="s">
        <v>201</v>
      </c>
      <c r="K316">
        <v>5</v>
      </c>
      <c r="L316" t="s">
        <v>924</v>
      </c>
      <c r="M316">
        <v>0</v>
      </c>
      <c r="N316">
        <v>0</v>
      </c>
      <c r="O316">
        <v>5</v>
      </c>
      <c r="P316" t="s">
        <v>2</v>
      </c>
      <c r="Q316" t="str">
        <f t="shared" si="72"/>
        <v>Fixed Wing</v>
      </c>
    </row>
    <row r="317" spans="1:17" x14ac:dyDescent="0.25">
      <c r="A317" t="s">
        <v>218</v>
      </c>
      <c r="B317" t="s">
        <v>165</v>
      </c>
      <c r="C317" t="s">
        <v>1295</v>
      </c>
      <c r="D317">
        <v>31.270092000000002</v>
      </c>
      <c r="E317">
        <v>-89.252065000000002</v>
      </c>
      <c r="F317" t="s">
        <v>134</v>
      </c>
      <c r="G317" t="s">
        <v>993</v>
      </c>
      <c r="H317" t="s">
        <v>219</v>
      </c>
      <c r="I317" t="s">
        <v>220</v>
      </c>
      <c r="J317" t="s">
        <v>221</v>
      </c>
      <c r="K317">
        <v>10</v>
      </c>
      <c r="L317" t="s">
        <v>924</v>
      </c>
      <c r="M317">
        <v>0</v>
      </c>
      <c r="N317">
        <v>0</v>
      </c>
      <c r="O317">
        <v>10</v>
      </c>
      <c r="P317" t="s">
        <v>2</v>
      </c>
      <c r="Q317" t="str">
        <f t="shared" si="72"/>
        <v>Fixed Wing</v>
      </c>
    </row>
    <row r="318" spans="1:17" x14ac:dyDescent="0.25">
      <c r="A318" t="s">
        <v>259</v>
      </c>
      <c r="B318" t="s">
        <v>165</v>
      </c>
      <c r="C318" t="s">
        <v>260</v>
      </c>
      <c r="D318">
        <v>38.281011999999997</v>
      </c>
      <c r="E318">
        <v>-104.495047</v>
      </c>
      <c r="F318" t="s">
        <v>7</v>
      </c>
      <c r="G318" t="s">
        <v>1004</v>
      </c>
      <c r="H318" t="s">
        <v>261</v>
      </c>
      <c r="I318" t="s">
        <v>262</v>
      </c>
      <c r="J318" t="s">
        <v>263</v>
      </c>
      <c r="K318">
        <v>7</v>
      </c>
      <c r="L318" t="s">
        <v>924</v>
      </c>
      <c r="M318">
        <v>0</v>
      </c>
      <c r="N318">
        <v>0</v>
      </c>
      <c r="O318">
        <v>7</v>
      </c>
      <c r="P318" t="s">
        <v>2</v>
      </c>
      <c r="Q318" t="str">
        <f t="shared" si="72"/>
        <v>Fixed Wing</v>
      </c>
    </row>
    <row r="319" spans="1:17" x14ac:dyDescent="0.25">
      <c r="A319" t="s">
        <v>270</v>
      </c>
      <c r="B319" t="s">
        <v>165</v>
      </c>
      <c r="C319" t="s">
        <v>271</v>
      </c>
      <c r="D319">
        <v>37.224341000000003</v>
      </c>
      <c r="E319">
        <v>-93.243542000000005</v>
      </c>
      <c r="F319" t="s">
        <v>16</v>
      </c>
      <c r="G319" t="s">
        <v>1007</v>
      </c>
      <c r="H319" t="s">
        <v>272</v>
      </c>
      <c r="I319" t="s">
        <v>273</v>
      </c>
      <c r="J319" t="s">
        <v>206</v>
      </c>
      <c r="K319">
        <v>9</v>
      </c>
      <c r="L319" t="s">
        <v>924</v>
      </c>
      <c r="M319">
        <v>0</v>
      </c>
      <c r="N319">
        <v>0</v>
      </c>
      <c r="O319">
        <v>9</v>
      </c>
      <c r="P319" t="s">
        <v>2</v>
      </c>
      <c r="Q319" t="str">
        <f t="shared" si="72"/>
        <v>Fixed Wing</v>
      </c>
    </row>
    <row r="320" spans="1:17" x14ac:dyDescent="0.25">
      <c r="A320" t="s">
        <v>287</v>
      </c>
      <c r="B320" t="s">
        <v>165</v>
      </c>
      <c r="C320" t="s">
        <v>288</v>
      </c>
      <c r="D320">
        <v>39.325453000000003</v>
      </c>
      <c r="E320">
        <v>-81.537284</v>
      </c>
      <c r="F320" t="s">
        <v>7</v>
      </c>
      <c r="G320" t="s">
        <v>1012</v>
      </c>
      <c r="H320" t="s">
        <v>1296</v>
      </c>
      <c r="I320" t="s">
        <v>289</v>
      </c>
      <c r="J320" t="s">
        <v>254</v>
      </c>
      <c r="K320">
        <v>7</v>
      </c>
      <c r="L320" t="s">
        <v>924</v>
      </c>
      <c r="M320">
        <v>0</v>
      </c>
      <c r="N320">
        <v>0</v>
      </c>
      <c r="O320">
        <v>7</v>
      </c>
      <c r="P320" t="s">
        <v>2</v>
      </c>
      <c r="Q320" t="str">
        <f t="shared" si="72"/>
        <v>Fixed Wing</v>
      </c>
    </row>
    <row r="321" spans="1:17" x14ac:dyDescent="0.25">
      <c r="A321" t="s">
        <v>290</v>
      </c>
      <c r="B321" t="s">
        <v>291</v>
      </c>
      <c r="C321" t="s">
        <v>292</v>
      </c>
      <c r="D321">
        <v>27.548487999999999</v>
      </c>
      <c r="E321">
        <v>-81.812273000000005</v>
      </c>
      <c r="F321" t="s">
        <v>7</v>
      </c>
      <c r="G321" t="s">
        <v>1013</v>
      </c>
      <c r="H321" t="s">
        <v>1297</v>
      </c>
      <c r="I321" t="s">
        <v>293</v>
      </c>
      <c r="J321" t="s">
        <v>294</v>
      </c>
      <c r="K321">
        <v>10</v>
      </c>
      <c r="L321" t="s">
        <v>924</v>
      </c>
      <c r="M321">
        <v>0</v>
      </c>
      <c r="N321">
        <v>0</v>
      </c>
      <c r="O321">
        <v>10</v>
      </c>
      <c r="P321" t="s">
        <v>2</v>
      </c>
      <c r="Q321" t="str">
        <f t="shared" si="72"/>
        <v>Fixed Wing</v>
      </c>
    </row>
    <row r="322" spans="1:17" x14ac:dyDescent="0.25">
      <c r="A322" t="s">
        <v>304</v>
      </c>
      <c r="B322" t="s">
        <v>165</v>
      </c>
      <c r="C322" t="s">
        <v>305</v>
      </c>
      <c r="D322">
        <v>42.757624999999997</v>
      </c>
      <c r="E322">
        <v>-78.623580000000004</v>
      </c>
      <c r="F322" t="s">
        <v>7</v>
      </c>
      <c r="G322" t="s">
        <v>1016</v>
      </c>
      <c r="H322" t="s">
        <v>1241</v>
      </c>
      <c r="I322" t="s">
        <v>306</v>
      </c>
      <c r="J322" t="s">
        <v>173</v>
      </c>
      <c r="K322">
        <v>9</v>
      </c>
      <c r="L322" t="s">
        <v>924</v>
      </c>
      <c r="M322">
        <v>0</v>
      </c>
      <c r="N322">
        <v>0</v>
      </c>
      <c r="O322">
        <v>9</v>
      </c>
      <c r="P322" t="s">
        <v>2</v>
      </c>
      <c r="Q322" t="str">
        <f t="shared" si="72"/>
        <v>Fixed Wing</v>
      </c>
    </row>
    <row r="323" spans="1:17" x14ac:dyDescent="0.25">
      <c r="A323" t="s">
        <v>127</v>
      </c>
      <c r="B323" t="s">
        <v>959</v>
      </c>
      <c r="C323" t="s">
        <v>123</v>
      </c>
      <c r="D323">
        <v>31.326291999999999</v>
      </c>
      <c r="E323">
        <v>-92.529734000000005</v>
      </c>
      <c r="F323" t="s">
        <v>7</v>
      </c>
      <c r="G323" t="s">
        <v>970</v>
      </c>
      <c r="H323" t="s">
        <v>124</v>
      </c>
      <c r="I323" t="s">
        <v>125</v>
      </c>
      <c r="J323" t="s">
        <v>126</v>
      </c>
      <c r="K323">
        <v>6</v>
      </c>
      <c r="L323" t="s">
        <v>924</v>
      </c>
      <c r="M323">
        <v>0</v>
      </c>
      <c r="N323">
        <v>0</v>
      </c>
      <c r="O323">
        <v>6</v>
      </c>
      <c r="P323" t="s">
        <v>2</v>
      </c>
      <c r="Q323" t="str">
        <f t="shared" si="72"/>
        <v>Fixed Wing</v>
      </c>
    </row>
    <row r="324" spans="1:17" x14ac:dyDescent="0.25">
      <c r="A324" t="s">
        <v>128</v>
      </c>
      <c r="B324" t="s">
        <v>959</v>
      </c>
      <c r="C324" t="s">
        <v>129</v>
      </c>
      <c r="D324">
        <v>42.706093000000003</v>
      </c>
      <c r="E324">
        <v>-89.867557000000005</v>
      </c>
      <c r="F324" t="s">
        <v>7</v>
      </c>
      <c r="G324" t="s">
        <v>971</v>
      </c>
      <c r="H324" t="s">
        <v>1298</v>
      </c>
      <c r="I324" t="s">
        <v>130</v>
      </c>
      <c r="J324" t="s">
        <v>131</v>
      </c>
      <c r="K324">
        <v>10</v>
      </c>
      <c r="L324" t="s">
        <v>924</v>
      </c>
      <c r="M324">
        <v>0</v>
      </c>
      <c r="N324">
        <v>0</v>
      </c>
      <c r="O324">
        <v>10</v>
      </c>
      <c r="P324" t="s">
        <v>2</v>
      </c>
      <c r="Q324" t="str">
        <f t="shared" si="72"/>
        <v>Fixed Wing</v>
      </c>
    </row>
    <row r="325" spans="1:17" x14ac:dyDescent="0.25">
      <c r="A325" t="s">
        <v>132</v>
      </c>
      <c r="B325" t="s">
        <v>959</v>
      </c>
      <c r="C325" t="s">
        <v>133</v>
      </c>
      <c r="D325">
        <v>41.810758</v>
      </c>
      <c r="E325">
        <v>-87.848276999999996</v>
      </c>
      <c r="F325" t="s">
        <v>134</v>
      </c>
      <c r="G325" t="s">
        <v>972</v>
      </c>
      <c r="H325" t="s">
        <v>1299</v>
      </c>
      <c r="I325" t="s">
        <v>135</v>
      </c>
      <c r="J325" t="s">
        <v>136</v>
      </c>
      <c r="K325">
        <v>8</v>
      </c>
      <c r="L325" t="s">
        <v>924</v>
      </c>
      <c r="M325">
        <v>0</v>
      </c>
      <c r="N325">
        <v>0</v>
      </c>
      <c r="O325">
        <v>8</v>
      </c>
      <c r="P325" t="s">
        <v>2</v>
      </c>
      <c r="Q325" t="str">
        <f t="shared" si="72"/>
        <v>Fixed Wing</v>
      </c>
    </row>
    <row r="326" spans="1:17" x14ac:dyDescent="0.25">
      <c r="A326" t="s">
        <v>137</v>
      </c>
      <c r="B326" t="s">
        <v>959</v>
      </c>
      <c r="C326" t="s">
        <v>138</v>
      </c>
      <c r="D326">
        <v>45.954653999999998</v>
      </c>
      <c r="E326">
        <v>-112.507689</v>
      </c>
      <c r="F326" t="s">
        <v>16</v>
      </c>
      <c r="G326" t="s">
        <v>973</v>
      </c>
      <c r="H326" t="s">
        <v>1300</v>
      </c>
      <c r="I326" t="s">
        <v>139</v>
      </c>
      <c r="J326" t="s">
        <v>140</v>
      </c>
      <c r="K326">
        <v>9</v>
      </c>
      <c r="L326" t="s">
        <v>924</v>
      </c>
      <c r="M326">
        <v>0</v>
      </c>
      <c r="N326">
        <v>0</v>
      </c>
      <c r="O326">
        <v>9</v>
      </c>
      <c r="P326" t="s">
        <v>2</v>
      </c>
      <c r="Q326" t="str">
        <f t="shared" si="72"/>
        <v>Fixed Wing</v>
      </c>
    </row>
    <row r="327" spans="1:17" x14ac:dyDescent="0.25">
      <c r="A327" t="s">
        <v>141</v>
      </c>
      <c r="B327" t="s">
        <v>959</v>
      </c>
      <c r="C327" t="s">
        <v>142</v>
      </c>
      <c r="D327">
        <v>40.067449000000003</v>
      </c>
      <c r="E327">
        <v>-74.827039999999997</v>
      </c>
      <c r="F327" t="s">
        <v>7</v>
      </c>
      <c r="G327" t="s">
        <v>974</v>
      </c>
      <c r="H327" t="s">
        <v>1301</v>
      </c>
      <c r="I327" t="s">
        <v>143</v>
      </c>
      <c r="J327" t="s">
        <v>144</v>
      </c>
      <c r="K327">
        <v>10</v>
      </c>
      <c r="L327" t="s">
        <v>924</v>
      </c>
      <c r="M327">
        <v>0</v>
      </c>
      <c r="N327">
        <v>0</v>
      </c>
      <c r="O327">
        <v>10</v>
      </c>
      <c r="P327" t="s">
        <v>2</v>
      </c>
      <c r="Q327" t="str">
        <f t="shared" si="72"/>
        <v>Fixed Wing</v>
      </c>
    </row>
    <row r="328" spans="1:17" x14ac:dyDescent="0.25">
      <c r="A328" t="s">
        <v>145</v>
      </c>
      <c r="B328" t="s">
        <v>959</v>
      </c>
      <c r="C328" t="s">
        <v>146</v>
      </c>
      <c r="D328">
        <v>44.586306</v>
      </c>
      <c r="E328">
        <v>-75.682590000000005</v>
      </c>
      <c r="F328" t="s">
        <v>16</v>
      </c>
      <c r="G328" t="s">
        <v>975</v>
      </c>
      <c r="H328" t="s">
        <v>1302</v>
      </c>
      <c r="I328" t="s">
        <v>147</v>
      </c>
      <c r="J328" t="s">
        <v>1200</v>
      </c>
      <c r="K328">
        <v>5</v>
      </c>
      <c r="L328" t="s">
        <v>924</v>
      </c>
      <c r="M328">
        <v>0</v>
      </c>
      <c r="N328">
        <v>0</v>
      </c>
      <c r="O328">
        <v>5</v>
      </c>
      <c r="P328" t="s">
        <v>2</v>
      </c>
      <c r="Q328" t="str">
        <f t="shared" si="72"/>
        <v>Fixed Wing</v>
      </c>
    </row>
    <row r="329" spans="1:17" x14ac:dyDescent="0.25">
      <c r="A329" t="s">
        <v>148</v>
      </c>
      <c r="B329" t="s">
        <v>959</v>
      </c>
      <c r="C329" t="s">
        <v>149</v>
      </c>
      <c r="D329">
        <v>32.45814</v>
      </c>
      <c r="E329">
        <v>-80.733097000000001</v>
      </c>
      <c r="F329" t="s">
        <v>7</v>
      </c>
      <c r="G329" t="s">
        <v>976</v>
      </c>
      <c r="H329" t="s">
        <v>1303</v>
      </c>
      <c r="I329" t="s">
        <v>150</v>
      </c>
      <c r="J329" t="s">
        <v>151</v>
      </c>
      <c r="K329">
        <v>12</v>
      </c>
      <c r="L329" t="s">
        <v>924</v>
      </c>
      <c r="M329">
        <v>0</v>
      </c>
      <c r="N329">
        <v>0</v>
      </c>
      <c r="O329">
        <v>12</v>
      </c>
      <c r="P329" t="s">
        <v>2</v>
      </c>
      <c r="Q329" t="str">
        <f t="shared" si="72"/>
        <v>Fixed Wing</v>
      </c>
    </row>
    <row r="330" spans="1:17" x14ac:dyDescent="0.25">
      <c r="A330" t="s">
        <v>152</v>
      </c>
      <c r="B330" t="s">
        <v>959</v>
      </c>
      <c r="C330" t="s">
        <v>153</v>
      </c>
      <c r="D330">
        <v>44.152168000000003</v>
      </c>
      <c r="E330">
        <v>-77.390189000000007</v>
      </c>
      <c r="F330" t="s">
        <v>7</v>
      </c>
      <c r="G330" t="s">
        <v>977</v>
      </c>
      <c r="H330" t="s">
        <v>1304</v>
      </c>
      <c r="I330" t="s">
        <v>154</v>
      </c>
      <c r="J330" t="s">
        <v>1200</v>
      </c>
      <c r="K330">
        <v>2</v>
      </c>
      <c r="L330" t="s">
        <v>924</v>
      </c>
      <c r="M330">
        <v>0</v>
      </c>
      <c r="N330">
        <v>0</v>
      </c>
      <c r="O330">
        <v>2</v>
      </c>
      <c r="P330" t="s">
        <v>2</v>
      </c>
      <c r="Q330" t="str">
        <f t="shared" si="72"/>
        <v>Fixed Wing</v>
      </c>
    </row>
    <row r="331" spans="1:17" x14ac:dyDescent="0.25">
      <c r="A331" t="s">
        <v>155</v>
      </c>
      <c r="B331" t="s">
        <v>959</v>
      </c>
      <c r="C331" t="s">
        <v>156</v>
      </c>
      <c r="D331">
        <v>40.623567999999999</v>
      </c>
      <c r="E331">
        <v>-96.927430000000001</v>
      </c>
      <c r="F331" t="s">
        <v>7</v>
      </c>
      <c r="G331" t="s">
        <v>978</v>
      </c>
      <c r="H331" t="s">
        <v>1305</v>
      </c>
      <c r="I331" t="s">
        <v>157</v>
      </c>
      <c r="J331" t="s">
        <v>158</v>
      </c>
      <c r="K331">
        <v>12</v>
      </c>
      <c r="L331" t="s">
        <v>924</v>
      </c>
      <c r="M331">
        <v>0</v>
      </c>
      <c r="N331">
        <v>0</v>
      </c>
      <c r="O331">
        <v>12</v>
      </c>
      <c r="P331" t="s">
        <v>2</v>
      </c>
      <c r="Q331" t="str">
        <f t="shared" si="72"/>
        <v>Fixed Wing</v>
      </c>
    </row>
    <row r="332" spans="1:17" x14ac:dyDescent="0.25">
      <c r="A332" t="s">
        <v>170</v>
      </c>
      <c r="B332" t="s">
        <v>959</v>
      </c>
      <c r="C332" t="s">
        <v>171</v>
      </c>
      <c r="D332">
        <v>43.289940000000001</v>
      </c>
      <c r="E332">
        <v>-76.152242000000001</v>
      </c>
      <c r="F332" t="s">
        <v>7</v>
      </c>
      <c r="G332" t="s">
        <v>981</v>
      </c>
      <c r="H332" t="s">
        <v>1306</v>
      </c>
      <c r="I332" t="s">
        <v>172</v>
      </c>
      <c r="J332" t="s">
        <v>173</v>
      </c>
      <c r="K332">
        <v>10</v>
      </c>
      <c r="L332" t="s">
        <v>924</v>
      </c>
      <c r="M332">
        <v>0</v>
      </c>
      <c r="N332">
        <v>0</v>
      </c>
      <c r="O332">
        <v>10</v>
      </c>
      <c r="P332" t="s">
        <v>2</v>
      </c>
      <c r="Q332" t="str">
        <f t="shared" si="72"/>
        <v>Fixed Wing</v>
      </c>
    </row>
    <row r="333" spans="1:17" x14ac:dyDescent="0.25">
      <c r="A333" t="s">
        <v>174</v>
      </c>
      <c r="B333" t="s">
        <v>959</v>
      </c>
      <c r="C333" t="s">
        <v>175</v>
      </c>
      <c r="D333">
        <v>41.168425999999997</v>
      </c>
      <c r="E333">
        <v>-104.844645</v>
      </c>
      <c r="F333" t="s">
        <v>16</v>
      </c>
      <c r="G333" t="s">
        <v>982</v>
      </c>
      <c r="H333" t="s">
        <v>1307</v>
      </c>
      <c r="I333" t="s">
        <v>176</v>
      </c>
      <c r="J333" t="s">
        <v>177</v>
      </c>
      <c r="K333">
        <v>3</v>
      </c>
      <c r="L333" t="s">
        <v>924</v>
      </c>
      <c r="M333">
        <v>0</v>
      </c>
      <c r="N333">
        <v>0</v>
      </c>
      <c r="O333">
        <v>3</v>
      </c>
      <c r="P333" t="s">
        <v>2</v>
      </c>
      <c r="Q333" t="str">
        <f t="shared" si="72"/>
        <v>Fixed Wing</v>
      </c>
    </row>
    <row r="334" spans="1:17" x14ac:dyDescent="0.25">
      <c r="A334" t="s">
        <v>178</v>
      </c>
      <c r="B334" t="s">
        <v>959</v>
      </c>
      <c r="C334" t="s">
        <v>179</v>
      </c>
      <c r="D334">
        <v>40.19847</v>
      </c>
      <c r="E334">
        <v>-87.602748000000005</v>
      </c>
      <c r="F334" t="s">
        <v>7</v>
      </c>
      <c r="G334" t="s">
        <v>983</v>
      </c>
      <c r="H334" t="s">
        <v>1308</v>
      </c>
      <c r="I334" t="s">
        <v>180</v>
      </c>
      <c r="J334" t="s">
        <v>136</v>
      </c>
      <c r="K334">
        <v>10</v>
      </c>
      <c r="L334" t="s">
        <v>924</v>
      </c>
      <c r="M334">
        <v>0</v>
      </c>
      <c r="N334">
        <v>0</v>
      </c>
      <c r="O334">
        <v>10</v>
      </c>
      <c r="P334" t="s">
        <v>2</v>
      </c>
      <c r="Q334" t="str">
        <f t="shared" si="72"/>
        <v>Fixed Wing</v>
      </c>
    </row>
    <row r="335" spans="1:17" x14ac:dyDescent="0.25">
      <c r="A335" t="s">
        <v>181</v>
      </c>
      <c r="B335" t="s">
        <v>296</v>
      </c>
      <c r="C335" t="s">
        <v>182</v>
      </c>
      <c r="D335">
        <v>33.709373999999997</v>
      </c>
      <c r="E335">
        <v>-96.659965</v>
      </c>
      <c r="F335" t="s">
        <v>16</v>
      </c>
      <c r="G335" t="s">
        <v>984</v>
      </c>
      <c r="H335" t="s">
        <v>183</v>
      </c>
      <c r="I335" t="s">
        <v>184</v>
      </c>
      <c r="J335" t="s">
        <v>185</v>
      </c>
      <c r="K335">
        <v>10</v>
      </c>
      <c r="L335" t="s">
        <v>924</v>
      </c>
      <c r="M335">
        <v>0</v>
      </c>
      <c r="N335">
        <v>0</v>
      </c>
      <c r="O335">
        <v>10</v>
      </c>
      <c r="P335" t="s">
        <v>2</v>
      </c>
      <c r="Q335" t="str">
        <f t="shared" si="72"/>
        <v>Fixed Wing</v>
      </c>
    </row>
    <row r="336" spans="1:17" x14ac:dyDescent="0.25">
      <c r="A336" t="s">
        <v>186</v>
      </c>
      <c r="B336" t="s">
        <v>959</v>
      </c>
      <c r="C336" t="s">
        <v>187</v>
      </c>
      <c r="D336">
        <v>31.419734999999999</v>
      </c>
      <c r="E336">
        <v>-87.042738999999997</v>
      </c>
      <c r="F336" t="s">
        <v>7</v>
      </c>
      <c r="G336" t="s">
        <v>985</v>
      </c>
      <c r="H336" t="s">
        <v>1309</v>
      </c>
      <c r="I336" t="s">
        <v>188</v>
      </c>
      <c r="J336" t="s">
        <v>189</v>
      </c>
      <c r="K336">
        <v>10</v>
      </c>
      <c r="L336" t="s">
        <v>924</v>
      </c>
      <c r="M336">
        <v>0</v>
      </c>
      <c r="N336">
        <v>0</v>
      </c>
      <c r="O336">
        <v>10</v>
      </c>
      <c r="P336" t="s">
        <v>2</v>
      </c>
      <c r="Q336" t="str">
        <f t="shared" si="72"/>
        <v>Fixed Wing</v>
      </c>
    </row>
    <row r="337" spans="1:17" x14ac:dyDescent="0.25">
      <c r="A337" t="s">
        <v>194</v>
      </c>
      <c r="B337" t="s">
        <v>959</v>
      </c>
      <c r="C337" t="s">
        <v>195</v>
      </c>
      <c r="D337">
        <v>39.255496000000001</v>
      </c>
      <c r="E337">
        <v>-76.814987000000002</v>
      </c>
      <c r="F337" t="s">
        <v>7</v>
      </c>
      <c r="G337" t="s">
        <v>987</v>
      </c>
      <c r="H337" t="s">
        <v>1310</v>
      </c>
      <c r="I337" t="s">
        <v>196</v>
      </c>
      <c r="J337" t="s">
        <v>197</v>
      </c>
      <c r="K337">
        <v>4</v>
      </c>
      <c r="L337" t="s">
        <v>924</v>
      </c>
      <c r="M337">
        <v>0</v>
      </c>
      <c r="N337">
        <v>0</v>
      </c>
      <c r="O337">
        <v>4</v>
      </c>
      <c r="P337" t="s">
        <v>2</v>
      </c>
      <c r="Q337" t="str">
        <f t="shared" si="72"/>
        <v>Fixed Wing</v>
      </c>
    </row>
    <row r="338" spans="1:17" x14ac:dyDescent="0.25">
      <c r="A338" t="s">
        <v>207</v>
      </c>
      <c r="B338" t="s">
        <v>959</v>
      </c>
      <c r="C338" t="s">
        <v>208</v>
      </c>
      <c r="D338">
        <v>38.918742000000002</v>
      </c>
      <c r="E338">
        <v>-78.247208000000001</v>
      </c>
      <c r="F338" t="s">
        <v>7</v>
      </c>
      <c r="G338" t="s">
        <v>990</v>
      </c>
      <c r="H338" t="s">
        <v>1311</v>
      </c>
      <c r="I338" t="s">
        <v>209</v>
      </c>
      <c r="J338" t="s">
        <v>210</v>
      </c>
      <c r="K338">
        <v>10</v>
      </c>
      <c r="L338" t="s">
        <v>924</v>
      </c>
      <c r="M338">
        <v>0</v>
      </c>
      <c r="N338">
        <v>0</v>
      </c>
      <c r="O338">
        <v>10</v>
      </c>
      <c r="P338" t="s">
        <v>2</v>
      </c>
      <c r="Q338" t="str">
        <f t="shared" si="72"/>
        <v>Fixed Wing</v>
      </c>
    </row>
    <row r="339" spans="1:17" x14ac:dyDescent="0.25">
      <c r="A339" t="s">
        <v>222</v>
      </c>
      <c r="B339" t="s">
        <v>959</v>
      </c>
      <c r="C339" t="s">
        <v>223</v>
      </c>
      <c r="D339">
        <v>46.017206000000002</v>
      </c>
      <c r="E339">
        <v>-102.65036600000001</v>
      </c>
      <c r="F339" t="s">
        <v>16</v>
      </c>
      <c r="G339" t="s">
        <v>994</v>
      </c>
      <c r="H339" t="s">
        <v>1312</v>
      </c>
      <c r="I339" t="s">
        <v>224</v>
      </c>
      <c r="J339" t="s">
        <v>225</v>
      </c>
      <c r="K339">
        <v>8</v>
      </c>
      <c r="L339" t="s">
        <v>924</v>
      </c>
      <c r="M339">
        <v>0</v>
      </c>
      <c r="N339">
        <v>0</v>
      </c>
      <c r="O339">
        <v>8</v>
      </c>
      <c r="P339" t="s">
        <v>2</v>
      </c>
      <c r="Q339" t="str">
        <f t="shared" si="72"/>
        <v>Fixed Wing</v>
      </c>
    </row>
    <row r="340" spans="1:17" x14ac:dyDescent="0.25">
      <c r="A340" t="s">
        <v>226</v>
      </c>
      <c r="B340" t="s">
        <v>959</v>
      </c>
      <c r="C340" t="s">
        <v>227</v>
      </c>
      <c r="D340">
        <v>37.043309000000001</v>
      </c>
      <c r="E340">
        <v>-76.366636999999997</v>
      </c>
      <c r="F340" t="s">
        <v>7</v>
      </c>
      <c r="G340" t="s">
        <v>995</v>
      </c>
      <c r="H340" t="s">
        <v>1313</v>
      </c>
      <c r="I340" t="s">
        <v>228</v>
      </c>
      <c r="J340" t="s">
        <v>210</v>
      </c>
      <c r="K340">
        <v>20</v>
      </c>
      <c r="L340" t="s">
        <v>924</v>
      </c>
      <c r="M340">
        <v>0</v>
      </c>
      <c r="N340">
        <v>0</v>
      </c>
      <c r="O340">
        <v>20</v>
      </c>
      <c r="P340" t="s">
        <v>2</v>
      </c>
      <c r="Q340" t="str">
        <f t="shared" si="72"/>
        <v>Fixed Wing</v>
      </c>
    </row>
    <row r="341" spans="1:17" x14ac:dyDescent="0.25">
      <c r="A341" t="s">
        <v>229</v>
      </c>
      <c r="B341" t="s">
        <v>959</v>
      </c>
      <c r="C341" t="s">
        <v>230</v>
      </c>
      <c r="D341">
        <v>43.51144</v>
      </c>
      <c r="E341">
        <v>-112.069596</v>
      </c>
      <c r="F341" t="s">
        <v>16</v>
      </c>
      <c r="G341" t="s">
        <v>996</v>
      </c>
      <c r="H341" t="s">
        <v>1314</v>
      </c>
      <c r="I341" t="s">
        <v>231</v>
      </c>
      <c r="J341" t="s">
        <v>232</v>
      </c>
      <c r="K341">
        <v>17</v>
      </c>
      <c r="L341" t="s">
        <v>924</v>
      </c>
      <c r="M341">
        <v>0</v>
      </c>
      <c r="N341">
        <v>0</v>
      </c>
      <c r="O341">
        <v>17</v>
      </c>
      <c r="P341" t="s">
        <v>2</v>
      </c>
      <c r="Q341" t="str">
        <f t="shared" si="72"/>
        <v>Fixed Wing</v>
      </c>
    </row>
    <row r="342" spans="1:17" x14ac:dyDescent="0.25">
      <c r="A342" t="s">
        <v>233</v>
      </c>
      <c r="B342" t="s">
        <v>959</v>
      </c>
      <c r="C342" t="s">
        <v>234</v>
      </c>
      <c r="D342">
        <v>44.655051</v>
      </c>
      <c r="E342">
        <v>-93.235315</v>
      </c>
      <c r="F342" t="s">
        <v>16</v>
      </c>
      <c r="G342" t="s">
        <v>997</v>
      </c>
      <c r="H342" t="s">
        <v>1315</v>
      </c>
      <c r="I342" t="s">
        <v>235</v>
      </c>
      <c r="J342" t="s">
        <v>236</v>
      </c>
      <c r="K342">
        <v>8</v>
      </c>
      <c r="L342" t="s">
        <v>924</v>
      </c>
      <c r="M342">
        <v>0</v>
      </c>
      <c r="N342">
        <v>0</v>
      </c>
      <c r="O342">
        <v>8</v>
      </c>
      <c r="P342" t="s">
        <v>2</v>
      </c>
      <c r="Q342" t="str">
        <f t="shared" si="72"/>
        <v>Fixed Wing</v>
      </c>
    </row>
    <row r="343" spans="1:17" x14ac:dyDescent="0.25">
      <c r="A343" t="s">
        <v>237</v>
      </c>
      <c r="B343" t="s">
        <v>959</v>
      </c>
      <c r="C343" t="s">
        <v>238</v>
      </c>
      <c r="D343">
        <v>40.207996000000001</v>
      </c>
      <c r="E343">
        <v>-100.596693</v>
      </c>
      <c r="F343" t="s">
        <v>16</v>
      </c>
      <c r="G343" t="s">
        <v>998</v>
      </c>
      <c r="H343" t="s">
        <v>1316</v>
      </c>
      <c r="I343" t="s">
        <v>239</v>
      </c>
      <c r="J343" t="s">
        <v>158</v>
      </c>
      <c r="K343">
        <v>5</v>
      </c>
      <c r="L343" t="s">
        <v>924</v>
      </c>
      <c r="M343">
        <v>0</v>
      </c>
      <c r="N343">
        <v>0</v>
      </c>
      <c r="O343">
        <v>5</v>
      </c>
      <c r="P343" t="s">
        <v>2</v>
      </c>
      <c r="Q343" t="str">
        <f t="shared" si="72"/>
        <v>Fixed Wing</v>
      </c>
    </row>
    <row r="344" spans="1:17" x14ac:dyDescent="0.25">
      <c r="A344" t="s">
        <v>244</v>
      </c>
      <c r="B344" t="s">
        <v>959</v>
      </c>
      <c r="C344" t="s">
        <v>245</v>
      </c>
      <c r="D344">
        <v>41.333663000000001</v>
      </c>
      <c r="E344">
        <v>-74.190973999999997</v>
      </c>
      <c r="F344" t="s">
        <v>16</v>
      </c>
      <c r="G344" t="s">
        <v>1000</v>
      </c>
      <c r="H344" t="s">
        <v>1317</v>
      </c>
      <c r="I344" t="s">
        <v>246</v>
      </c>
      <c r="J344" t="s">
        <v>173</v>
      </c>
      <c r="K344">
        <v>10</v>
      </c>
      <c r="L344" t="s">
        <v>924</v>
      </c>
      <c r="M344">
        <v>0</v>
      </c>
      <c r="N344">
        <v>0</v>
      </c>
      <c r="O344">
        <v>10</v>
      </c>
      <c r="P344" t="s">
        <v>2</v>
      </c>
      <c r="Q344" t="str">
        <f t="shared" si="72"/>
        <v>Fixed Wing</v>
      </c>
    </row>
    <row r="345" spans="1:17" x14ac:dyDescent="0.25">
      <c r="A345" t="s">
        <v>247</v>
      </c>
      <c r="B345" t="s">
        <v>959</v>
      </c>
      <c r="C345" t="s">
        <v>248</v>
      </c>
      <c r="D345">
        <v>35.405771999999999</v>
      </c>
      <c r="E345">
        <v>-97.728211000000002</v>
      </c>
      <c r="F345" t="s">
        <v>16</v>
      </c>
      <c r="G345" t="s">
        <v>1001</v>
      </c>
      <c r="H345" t="s">
        <v>1318</v>
      </c>
      <c r="I345" t="s">
        <v>249</v>
      </c>
      <c r="J345" t="s">
        <v>250</v>
      </c>
      <c r="K345">
        <v>10</v>
      </c>
      <c r="L345" t="s">
        <v>924</v>
      </c>
      <c r="M345">
        <v>0</v>
      </c>
      <c r="N345">
        <v>0</v>
      </c>
      <c r="O345">
        <v>10</v>
      </c>
      <c r="P345" t="s">
        <v>2</v>
      </c>
      <c r="Q345" t="str">
        <f t="shared" si="72"/>
        <v>Fixed Wing</v>
      </c>
    </row>
    <row r="346" spans="1:17" x14ac:dyDescent="0.25">
      <c r="A346" t="s">
        <v>251</v>
      </c>
      <c r="B346" t="s">
        <v>959</v>
      </c>
      <c r="C346" t="s">
        <v>252</v>
      </c>
      <c r="D346">
        <v>38.433577</v>
      </c>
      <c r="E346">
        <v>-82.138231000000005</v>
      </c>
      <c r="F346" t="s">
        <v>7</v>
      </c>
      <c r="G346" t="s">
        <v>1002</v>
      </c>
      <c r="H346" t="s">
        <v>1319</v>
      </c>
      <c r="I346" t="s">
        <v>253</v>
      </c>
      <c r="J346" t="s">
        <v>254</v>
      </c>
      <c r="K346">
        <v>10</v>
      </c>
      <c r="L346" t="s">
        <v>924</v>
      </c>
      <c r="M346">
        <v>0</v>
      </c>
      <c r="N346">
        <v>0</v>
      </c>
      <c r="O346">
        <v>10</v>
      </c>
      <c r="P346" t="s">
        <v>2</v>
      </c>
      <c r="Q346" t="str">
        <f t="shared" si="72"/>
        <v>Fixed Wing</v>
      </c>
    </row>
    <row r="347" spans="1:17" x14ac:dyDescent="0.25">
      <c r="A347" t="s">
        <v>255</v>
      </c>
      <c r="B347" t="s">
        <v>959</v>
      </c>
      <c r="C347" t="s">
        <v>256</v>
      </c>
      <c r="D347">
        <v>43.917040999999998</v>
      </c>
      <c r="E347">
        <v>-78.893927000000005</v>
      </c>
      <c r="F347" t="s">
        <v>257</v>
      </c>
      <c r="G347" t="s">
        <v>1003</v>
      </c>
      <c r="H347" t="s">
        <v>1320</v>
      </c>
      <c r="I347" t="s">
        <v>258</v>
      </c>
      <c r="J347" t="s">
        <v>1200</v>
      </c>
      <c r="K347">
        <v>3</v>
      </c>
      <c r="L347" t="s">
        <v>924</v>
      </c>
      <c r="M347">
        <v>0</v>
      </c>
      <c r="N347">
        <v>0</v>
      </c>
      <c r="O347">
        <v>3</v>
      </c>
      <c r="P347" t="s">
        <v>2</v>
      </c>
      <c r="Q347" t="str">
        <f t="shared" si="72"/>
        <v>Fixed Wing</v>
      </c>
    </row>
    <row r="348" spans="1:17" x14ac:dyDescent="0.25">
      <c r="A348" t="s">
        <v>264</v>
      </c>
      <c r="B348" t="s">
        <v>959</v>
      </c>
      <c r="C348" t="s">
        <v>265</v>
      </c>
      <c r="D348">
        <v>48.649583</v>
      </c>
      <c r="E348">
        <v>-123.398883</v>
      </c>
      <c r="F348" t="s">
        <v>7</v>
      </c>
      <c r="G348" t="s">
        <v>1005</v>
      </c>
      <c r="H348" t="s">
        <v>1321</v>
      </c>
      <c r="I348" t="s">
        <v>266</v>
      </c>
      <c r="J348" t="s">
        <v>1217</v>
      </c>
      <c r="K348">
        <v>1000</v>
      </c>
      <c r="L348" t="s">
        <v>924</v>
      </c>
      <c r="M348">
        <v>0</v>
      </c>
      <c r="N348">
        <v>0</v>
      </c>
      <c r="O348">
        <v>1000</v>
      </c>
      <c r="P348" t="s">
        <v>2</v>
      </c>
      <c r="Q348" t="str">
        <f t="shared" si="72"/>
        <v>Fixed Wing</v>
      </c>
    </row>
    <row r="349" spans="1:17" x14ac:dyDescent="0.25">
      <c r="A349" t="s">
        <v>267</v>
      </c>
      <c r="B349" t="s">
        <v>959</v>
      </c>
      <c r="C349" t="s">
        <v>268</v>
      </c>
      <c r="D349">
        <v>38.365841000000003</v>
      </c>
      <c r="E349">
        <v>-85.745006000000004</v>
      </c>
      <c r="F349" t="s">
        <v>7</v>
      </c>
      <c r="G349" t="s">
        <v>1006</v>
      </c>
      <c r="H349" t="s">
        <v>1322</v>
      </c>
      <c r="I349" t="s">
        <v>269</v>
      </c>
      <c r="J349" t="s">
        <v>201</v>
      </c>
      <c r="K349">
        <v>10</v>
      </c>
      <c r="L349" t="s">
        <v>924</v>
      </c>
      <c r="M349">
        <v>0</v>
      </c>
      <c r="N349">
        <v>0</v>
      </c>
      <c r="O349">
        <v>10</v>
      </c>
      <c r="P349" t="s">
        <v>2</v>
      </c>
      <c r="Q349" t="str">
        <f t="shared" si="72"/>
        <v>Fixed Wing</v>
      </c>
    </row>
    <row r="350" spans="1:17" x14ac:dyDescent="0.25">
      <c r="A350" t="s">
        <v>274</v>
      </c>
      <c r="B350" t="s">
        <v>959</v>
      </c>
      <c r="C350" t="s">
        <v>275</v>
      </c>
      <c r="D350">
        <v>42.958626000000002</v>
      </c>
      <c r="E350">
        <v>-77.229977000000005</v>
      </c>
      <c r="F350" t="s">
        <v>7</v>
      </c>
      <c r="G350" t="s">
        <v>1008</v>
      </c>
      <c r="H350" t="s">
        <v>1323</v>
      </c>
      <c r="I350" t="s">
        <v>276</v>
      </c>
      <c r="J350" t="s">
        <v>173</v>
      </c>
      <c r="K350">
        <v>4</v>
      </c>
      <c r="L350" t="s">
        <v>924</v>
      </c>
      <c r="M350">
        <v>0</v>
      </c>
      <c r="N350">
        <v>0</v>
      </c>
      <c r="O350">
        <v>4</v>
      </c>
      <c r="P350" t="s">
        <v>2</v>
      </c>
      <c r="Q350" t="str">
        <f t="shared" si="72"/>
        <v>Fixed Wing</v>
      </c>
    </row>
    <row r="351" spans="1:17" x14ac:dyDescent="0.25">
      <c r="A351" t="s">
        <v>277</v>
      </c>
      <c r="B351" t="s">
        <v>959</v>
      </c>
      <c r="C351" t="s">
        <v>278</v>
      </c>
      <c r="D351">
        <v>42.975552999999998</v>
      </c>
      <c r="E351">
        <v>-82.384083000000004</v>
      </c>
      <c r="F351" t="s">
        <v>279</v>
      </c>
      <c r="G351" t="s">
        <v>1009</v>
      </c>
      <c r="H351" t="s">
        <v>1324</v>
      </c>
      <c r="I351" t="s">
        <v>280</v>
      </c>
      <c r="J351" t="s">
        <v>1200</v>
      </c>
      <c r="K351">
        <v>15</v>
      </c>
      <c r="L351" t="s">
        <v>924</v>
      </c>
      <c r="M351">
        <v>0</v>
      </c>
      <c r="N351">
        <v>0</v>
      </c>
      <c r="O351">
        <v>15</v>
      </c>
      <c r="P351" t="s">
        <v>2</v>
      </c>
      <c r="Q351" t="str">
        <f t="shared" si="72"/>
        <v>Fixed Wing</v>
      </c>
    </row>
    <row r="352" spans="1:17" x14ac:dyDescent="0.25">
      <c r="A352" t="s">
        <v>281</v>
      </c>
      <c r="B352" t="s">
        <v>959</v>
      </c>
      <c r="C352" t="s">
        <v>282</v>
      </c>
      <c r="D352">
        <v>44.102513999999999</v>
      </c>
      <c r="E352">
        <v>-77.568897000000007</v>
      </c>
      <c r="F352" t="s">
        <v>7</v>
      </c>
      <c r="G352" t="s">
        <v>1010</v>
      </c>
      <c r="H352" t="s">
        <v>1325</v>
      </c>
      <c r="I352" t="s">
        <v>283</v>
      </c>
      <c r="J352" t="s">
        <v>1200</v>
      </c>
      <c r="K352">
        <v>3</v>
      </c>
      <c r="L352" t="s">
        <v>924</v>
      </c>
      <c r="M352">
        <v>0</v>
      </c>
      <c r="N352">
        <v>0</v>
      </c>
      <c r="O352">
        <v>3</v>
      </c>
      <c r="P352" t="s">
        <v>2</v>
      </c>
      <c r="Q352" t="str">
        <f t="shared" si="72"/>
        <v>Fixed Wing</v>
      </c>
    </row>
    <row r="353" spans="1:17" x14ac:dyDescent="0.25">
      <c r="A353" t="s">
        <v>284</v>
      </c>
      <c r="B353" t="s">
        <v>959</v>
      </c>
      <c r="C353" t="s">
        <v>285</v>
      </c>
      <c r="D353">
        <v>34.535747999999998</v>
      </c>
      <c r="E353">
        <v>-101.76150699999999</v>
      </c>
      <c r="F353" t="s">
        <v>7</v>
      </c>
      <c r="G353" t="s">
        <v>1011</v>
      </c>
      <c r="H353" t="s">
        <v>1326</v>
      </c>
      <c r="I353" t="s">
        <v>286</v>
      </c>
      <c r="J353" t="s">
        <v>185</v>
      </c>
      <c r="K353">
        <v>10</v>
      </c>
      <c r="L353" t="s">
        <v>924</v>
      </c>
      <c r="M353">
        <v>0</v>
      </c>
      <c r="N353">
        <v>0</v>
      </c>
      <c r="O353">
        <v>10</v>
      </c>
      <c r="P353" t="s">
        <v>2</v>
      </c>
      <c r="Q353" t="str">
        <f t="shared" si="72"/>
        <v>Fixed Wing</v>
      </c>
    </row>
    <row r="354" spans="1:17" x14ac:dyDescent="0.25">
      <c r="A354" t="s">
        <v>295</v>
      </c>
      <c r="B354" t="s">
        <v>296</v>
      </c>
      <c r="C354" t="s">
        <v>297</v>
      </c>
      <c r="D354">
        <v>38.553463000000001</v>
      </c>
      <c r="E354">
        <v>-82.797272000000007</v>
      </c>
      <c r="F354" t="s">
        <v>7</v>
      </c>
      <c r="G354" t="s">
        <v>1014</v>
      </c>
      <c r="H354" t="s">
        <v>298</v>
      </c>
      <c r="I354" t="s">
        <v>299</v>
      </c>
      <c r="J354" t="s">
        <v>300</v>
      </c>
      <c r="K354">
        <v>10</v>
      </c>
      <c r="L354" t="s">
        <v>924</v>
      </c>
      <c r="M354">
        <v>0</v>
      </c>
      <c r="N354">
        <v>0</v>
      </c>
      <c r="O354">
        <v>10</v>
      </c>
      <c r="P354" t="s">
        <v>2</v>
      </c>
      <c r="Q354" t="str">
        <f t="shared" si="72"/>
        <v>Fixed Wing</v>
      </c>
    </row>
    <row r="355" spans="1:17" x14ac:dyDescent="0.25">
      <c r="A355" t="s">
        <v>301</v>
      </c>
      <c r="B355" t="s">
        <v>959</v>
      </c>
      <c r="C355" t="s">
        <v>302</v>
      </c>
      <c r="D355">
        <v>43.746096999999999</v>
      </c>
      <c r="E355">
        <v>-93.773723000000004</v>
      </c>
      <c r="F355" t="s">
        <v>7</v>
      </c>
      <c r="G355" t="s">
        <v>1015</v>
      </c>
      <c r="H355" t="s">
        <v>1327</v>
      </c>
      <c r="I355" t="s">
        <v>303</v>
      </c>
      <c r="J355" t="s">
        <v>236</v>
      </c>
      <c r="K355">
        <v>8</v>
      </c>
      <c r="L355" t="s">
        <v>924</v>
      </c>
      <c r="M355">
        <v>0</v>
      </c>
      <c r="N355">
        <v>0</v>
      </c>
      <c r="O355">
        <v>8</v>
      </c>
      <c r="P355" t="s">
        <v>2</v>
      </c>
      <c r="Q355" t="str">
        <f t="shared" si="72"/>
        <v>Fixed Wing</v>
      </c>
    </row>
    <row r="356" spans="1:17" x14ac:dyDescent="0.25">
      <c r="A356" t="s">
        <v>307</v>
      </c>
      <c r="B356" t="s">
        <v>959</v>
      </c>
      <c r="C356" t="s">
        <v>308</v>
      </c>
      <c r="D356">
        <v>48.936909999999997</v>
      </c>
      <c r="E356">
        <v>-97.905484999999999</v>
      </c>
      <c r="F356" t="s">
        <v>7</v>
      </c>
      <c r="G356" t="s">
        <v>1017</v>
      </c>
      <c r="H356" t="s">
        <v>1328</v>
      </c>
      <c r="I356" t="s">
        <v>309</v>
      </c>
      <c r="J356" t="s">
        <v>225</v>
      </c>
      <c r="K356">
        <v>10</v>
      </c>
      <c r="L356" t="s">
        <v>924</v>
      </c>
      <c r="M356">
        <v>0</v>
      </c>
      <c r="N356">
        <v>0</v>
      </c>
      <c r="O356">
        <v>10</v>
      </c>
      <c r="P356" t="s">
        <v>2</v>
      </c>
      <c r="Q356" t="str">
        <f t="shared" si="72"/>
        <v>Fixed Wing</v>
      </c>
    </row>
    <row r="357" spans="1:17" x14ac:dyDescent="0.25">
      <c r="A357" t="s">
        <v>421</v>
      </c>
      <c r="B357" t="s">
        <v>961</v>
      </c>
      <c r="C357" t="s">
        <v>422</v>
      </c>
      <c r="D357">
        <v>35.508845999999998</v>
      </c>
      <c r="E357">
        <v>-97.473702000000003</v>
      </c>
      <c r="F357" t="s">
        <v>423</v>
      </c>
      <c r="G357" t="s">
        <v>1050</v>
      </c>
      <c r="H357" t="s">
        <v>424</v>
      </c>
      <c r="I357" t="s">
        <v>425</v>
      </c>
      <c r="J357" t="s">
        <v>250</v>
      </c>
      <c r="K357">
        <v>10</v>
      </c>
      <c r="L357" t="s">
        <v>924</v>
      </c>
      <c r="M357">
        <v>0</v>
      </c>
      <c r="N357">
        <v>0</v>
      </c>
      <c r="O357">
        <v>10</v>
      </c>
      <c r="P357" t="s">
        <v>2</v>
      </c>
      <c r="Q357" t="str">
        <f t="shared" si="72"/>
        <v>Fixed Wing</v>
      </c>
    </row>
    <row r="358" spans="1:17" x14ac:dyDescent="0.25">
      <c r="A358" t="s">
        <v>211</v>
      </c>
      <c r="B358" t="s">
        <v>960</v>
      </c>
      <c r="C358" t="s">
        <v>212</v>
      </c>
      <c r="D358">
        <v>47.478453999999999</v>
      </c>
      <c r="E358">
        <v>-111.359534</v>
      </c>
      <c r="F358" t="s">
        <v>7</v>
      </c>
      <c r="G358" t="s">
        <v>991</v>
      </c>
      <c r="H358" t="s">
        <v>213</v>
      </c>
      <c r="I358" t="s">
        <v>214</v>
      </c>
      <c r="J358" t="s">
        <v>140</v>
      </c>
      <c r="K358">
        <v>11</v>
      </c>
      <c r="L358" t="s">
        <v>924</v>
      </c>
      <c r="M358">
        <v>0</v>
      </c>
      <c r="N358">
        <v>0</v>
      </c>
      <c r="O358">
        <v>11</v>
      </c>
      <c r="P358" t="s">
        <v>2</v>
      </c>
      <c r="Q358" t="str">
        <f t="shared" si="72"/>
        <v>Fixed Wing</v>
      </c>
    </row>
    <row r="359" spans="1:17" x14ac:dyDescent="0.25">
      <c r="A359" t="s">
        <v>240</v>
      </c>
      <c r="B359" t="s">
        <v>960</v>
      </c>
      <c r="C359" t="s">
        <v>241</v>
      </c>
      <c r="D359">
        <v>35.354632000000002</v>
      </c>
      <c r="E359">
        <v>-85.401366999999993</v>
      </c>
      <c r="F359" t="s">
        <v>7</v>
      </c>
      <c r="G359" t="s">
        <v>999</v>
      </c>
      <c r="H359" t="s">
        <v>1329</v>
      </c>
      <c r="I359" t="s">
        <v>242</v>
      </c>
      <c r="J359" t="s">
        <v>243</v>
      </c>
      <c r="K359">
        <v>8</v>
      </c>
      <c r="L359" t="s">
        <v>924</v>
      </c>
      <c r="M359">
        <v>0</v>
      </c>
      <c r="N359">
        <v>0</v>
      </c>
      <c r="O359">
        <v>8</v>
      </c>
      <c r="P359" t="s">
        <v>2</v>
      </c>
      <c r="Q359" t="str">
        <f t="shared" si="72"/>
        <v>Fixed Wing</v>
      </c>
    </row>
    <row r="360" spans="1:17" x14ac:dyDescent="0.25">
      <c r="A360" t="s">
        <v>310</v>
      </c>
      <c r="B360" t="s">
        <v>960</v>
      </c>
      <c r="C360" t="s">
        <v>311</v>
      </c>
      <c r="D360">
        <v>27.219556999999998</v>
      </c>
      <c r="E360">
        <v>-81.873295999999996</v>
      </c>
      <c r="F360" t="s">
        <v>7</v>
      </c>
      <c r="G360" t="s">
        <v>1018</v>
      </c>
      <c r="H360" t="s">
        <v>1330</v>
      </c>
      <c r="I360" t="s">
        <v>312</v>
      </c>
      <c r="J360" t="s">
        <v>294</v>
      </c>
      <c r="K360">
        <v>10</v>
      </c>
      <c r="L360" t="s">
        <v>924</v>
      </c>
      <c r="M360">
        <v>0</v>
      </c>
      <c r="N360">
        <v>0</v>
      </c>
      <c r="O360">
        <v>10</v>
      </c>
      <c r="P360" t="s">
        <v>2</v>
      </c>
      <c r="Q360" t="str">
        <f t="shared" si="72"/>
        <v>Fixed Wing</v>
      </c>
    </row>
    <row r="361" spans="1:17" x14ac:dyDescent="0.25">
      <c r="A361" t="s">
        <v>313</v>
      </c>
      <c r="B361" t="s">
        <v>960</v>
      </c>
      <c r="C361" t="s">
        <v>314</v>
      </c>
      <c r="D361">
        <v>43.680213000000002</v>
      </c>
      <c r="E361">
        <v>-93.364277000000001</v>
      </c>
      <c r="F361" t="s">
        <v>7</v>
      </c>
      <c r="G361" t="s">
        <v>1019</v>
      </c>
      <c r="H361" t="s">
        <v>1331</v>
      </c>
      <c r="I361" t="s">
        <v>315</v>
      </c>
      <c r="J361" t="s">
        <v>236</v>
      </c>
      <c r="K361">
        <v>7</v>
      </c>
      <c r="L361" t="s">
        <v>924</v>
      </c>
      <c r="M361">
        <v>0</v>
      </c>
      <c r="N361">
        <v>0</v>
      </c>
      <c r="O361">
        <v>7</v>
      </c>
      <c r="P361" t="s">
        <v>2</v>
      </c>
      <c r="Q361" t="str">
        <f t="shared" si="72"/>
        <v>Fixed Wing</v>
      </c>
    </row>
    <row r="362" spans="1:17" x14ac:dyDescent="0.25">
      <c r="A362" t="s">
        <v>316</v>
      </c>
      <c r="B362" t="s">
        <v>960</v>
      </c>
      <c r="C362" t="s">
        <v>317</v>
      </c>
      <c r="D362">
        <v>43.408318000000001</v>
      </c>
      <c r="E362">
        <v>-84.481784000000005</v>
      </c>
      <c r="F362" t="s">
        <v>7</v>
      </c>
      <c r="G362" t="s">
        <v>1020</v>
      </c>
      <c r="H362" t="s">
        <v>1332</v>
      </c>
      <c r="I362" t="s">
        <v>318</v>
      </c>
      <c r="J362" t="s">
        <v>193</v>
      </c>
      <c r="K362">
        <v>11</v>
      </c>
      <c r="L362" t="s">
        <v>924</v>
      </c>
      <c r="M362">
        <v>0</v>
      </c>
      <c r="N362">
        <v>0</v>
      </c>
      <c r="O362">
        <v>11</v>
      </c>
      <c r="P362" t="s">
        <v>2</v>
      </c>
      <c r="Q362" t="str">
        <f t="shared" si="72"/>
        <v>Fixed Wing</v>
      </c>
    </row>
    <row r="363" spans="1:17" x14ac:dyDescent="0.25">
      <c r="A363" t="s">
        <v>319</v>
      </c>
      <c r="B363" t="s">
        <v>960</v>
      </c>
      <c r="C363" t="s">
        <v>320</v>
      </c>
      <c r="D363">
        <v>34.613869999999999</v>
      </c>
      <c r="E363">
        <v>-106.76436</v>
      </c>
      <c r="F363" t="s">
        <v>16</v>
      </c>
      <c r="G363" t="s">
        <v>1021</v>
      </c>
      <c r="H363" t="s">
        <v>1333</v>
      </c>
      <c r="I363" t="s">
        <v>321</v>
      </c>
      <c r="J363" t="s">
        <v>322</v>
      </c>
      <c r="K363">
        <v>12</v>
      </c>
      <c r="L363" t="s">
        <v>924</v>
      </c>
      <c r="M363">
        <v>0</v>
      </c>
      <c r="N363">
        <v>0</v>
      </c>
      <c r="O363">
        <v>12</v>
      </c>
      <c r="P363" t="s">
        <v>2</v>
      </c>
      <c r="Q363" t="str">
        <f t="shared" si="72"/>
        <v>Fixed Wing</v>
      </c>
    </row>
    <row r="364" spans="1:17" x14ac:dyDescent="0.25">
      <c r="A364" t="s">
        <v>323</v>
      </c>
      <c r="B364" t="s">
        <v>960</v>
      </c>
      <c r="C364" t="s">
        <v>324</v>
      </c>
      <c r="D364">
        <v>40.325775</v>
      </c>
      <c r="E364">
        <v>-79.719059000000001</v>
      </c>
      <c r="F364" t="s">
        <v>7</v>
      </c>
      <c r="G364" t="s">
        <v>1022</v>
      </c>
      <c r="H364" t="s">
        <v>1334</v>
      </c>
      <c r="I364" t="s">
        <v>325</v>
      </c>
      <c r="J364" t="s">
        <v>326</v>
      </c>
      <c r="K364">
        <v>10</v>
      </c>
      <c r="L364" t="s">
        <v>924</v>
      </c>
      <c r="M364">
        <v>0</v>
      </c>
      <c r="N364">
        <v>0</v>
      </c>
      <c r="O364">
        <v>10</v>
      </c>
      <c r="P364" t="s">
        <v>2</v>
      </c>
      <c r="Q364" t="str">
        <f t="shared" si="72"/>
        <v>Fixed Wing</v>
      </c>
    </row>
    <row r="365" spans="1:17" x14ac:dyDescent="0.25">
      <c r="A365" t="s">
        <v>327</v>
      </c>
      <c r="B365" t="s">
        <v>960</v>
      </c>
      <c r="C365" t="s">
        <v>328</v>
      </c>
      <c r="D365">
        <v>39.976537999999998</v>
      </c>
      <c r="E365">
        <v>-81.579882999999995</v>
      </c>
      <c r="F365" t="s">
        <v>7</v>
      </c>
      <c r="G365" t="s">
        <v>1023</v>
      </c>
      <c r="H365" t="s">
        <v>1335</v>
      </c>
      <c r="I365" t="s">
        <v>329</v>
      </c>
      <c r="J365" t="s">
        <v>330</v>
      </c>
      <c r="K365">
        <v>6</v>
      </c>
      <c r="L365" t="s">
        <v>924</v>
      </c>
      <c r="M365">
        <v>0</v>
      </c>
      <c r="N365">
        <v>0</v>
      </c>
      <c r="O365">
        <v>6</v>
      </c>
      <c r="P365" t="s">
        <v>2</v>
      </c>
      <c r="Q365" t="str">
        <f t="shared" si="72"/>
        <v>Fixed Wing</v>
      </c>
    </row>
    <row r="366" spans="1:17" x14ac:dyDescent="0.25">
      <c r="A366" t="s">
        <v>331</v>
      </c>
      <c r="B366" t="s">
        <v>960</v>
      </c>
      <c r="C366" t="s">
        <v>332</v>
      </c>
      <c r="D366">
        <v>39.200896999999998</v>
      </c>
      <c r="E366">
        <v>-85.861457000000001</v>
      </c>
      <c r="F366" t="s">
        <v>7</v>
      </c>
      <c r="G366" t="s">
        <v>1024</v>
      </c>
      <c r="H366" t="s">
        <v>1336</v>
      </c>
      <c r="I366" t="s">
        <v>333</v>
      </c>
      <c r="J366" t="s">
        <v>201</v>
      </c>
      <c r="K366">
        <v>5</v>
      </c>
      <c r="L366" t="s">
        <v>924</v>
      </c>
      <c r="M366">
        <v>0</v>
      </c>
      <c r="N366">
        <v>0</v>
      </c>
      <c r="O366">
        <v>5</v>
      </c>
      <c r="P366" t="s">
        <v>2</v>
      </c>
      <c r="Q366" t="str">
        <f t="shared" si="72"/>
        <v>Fixed Wing</v>
      </c>
    </row>
    <row r="367" spans="1:17" x14ac:dyDescent="0.25">
      <c r="A367" t="s">
        <v>334</v>
      </c>
      <c r="B367" t="s">
        <v>960</v>
      </c>
      <c r="C367" t="s">
        <v>335</v>
      </c>
      <c r="D367">
        <v>39.779803000000001</v>
      </c>
      <c r="E367">
        <v>-84.108970999999997</v>
      </c>
      <c r="F367" t="s">
        <v>13</v>
      </c>
      <c r="G367" t="s">
        <v>1025</v>
      </c>
      <c r="H367" t="s">
        <v>336</v>
      </c>
      <c r="I367" t="s">
        <v>337</v>
      </c>
      <c r="J367" t="s">
        <v>330</v>
      </c>
      <c r="K367">
        <v>20</v>
      </c>
      <c r="L367" t="s">
        <v>924</v>
      </c>
      <c r="M367">
        <v>0</v>
      </c>
      <c r="N367">
        <v>0</v>
      </c>
      <c r="O367">
        <v>20</v>
      </c>
      <c r="P367" t="s">
        <v>2</v>
      </c>
      <c r="Q367" t="str">
        <f t="shared" si="72"/>
        <v>Fixed Wing</v>
      </c>
    </row>
    <row r="368" spans="1:17" x14ac:dyDescent="0.25">
      <c r="A368" t="s">
        <v>338</v>
      </c>
      <c r="B368" t="s">
        <v>960</v>
      </c>
      <c r="C368" t="s">
        <v>339</v>
      </c>
      <c r="D368">
        <v>39.290289999999999</v>
      </c>
      <c r="E368">
        <v>-103.06223199999999</v>
      </c>
      <c r="F368" t="s">
        <v>7</v>
      </c>
      <c r="G368" t="s">
        <v>1026</v>
      </c>
      <c r="H368" t="s">
        <v>1337</v>
      </c>
      <c r="I368" t="s">
        <v>340</v>
      </c>
      <c r="J368" t="s">
        <v>263</v>
      </c>
      <c r="K368">
        <v>7</v>
      </c>
      <c r="L368" t="s">
        <v>924</v>
      </c>
      <c r="M368">
        <v>0</v>
      </c>
      <c r="N368">
        <v>0</v>
      </c>
      <c r="O368">
        <v>7</v>
      </c>
      <c r="P368" t="s">
        <v>2</v>
      </c>
      <c r="Q368" t="str">
        <f t="shared" si="72"/>
        <v>Fixed Wing</v>
      </c>
    </row>
    <row r="369" spans="1:17" x14ac:dyDescent="0.25">
      <c r="A369" t="s">
        <v>341</v>
      </c>
      <c r="B369" t="s">
        <v>960</v>
      </c>
      <c r="C369" t="s">
        <v>342</v>
      </c>
      <c r="D369">
        <v>31.292549000000001</v>
      </c>
      <c r="E369">
        <v>-89.817507000000006</v>
      </c>
      <c r="F369" t="s">
        <v>16</v>
      </c>
      <c r="G369" t="s">
        <v>1027</v>
      </c>
      <c r="H369" t="s">
        <v>1338</v>
      </c>
      <c r="I369" t="s">
        <v>343</v>
      </c>
      <c r="J369" t="s">
        <v>221</v>
      </c>
      <c r="K369">
        <v>10</v>
      </c>
      <c r="L369" t="s">
        <v>924</v>
      </c>
      <c r="M369">
        <v>0</v>
      </c>
      <c r="N369">
        <v>0</v>
      </c>
      <c r="O369">
        <v>10</v>
      </c>
      <c r="P369" t="s">
        <v>2</v>
      </c>
      <c r="Q369" t="str">
        <f t="shared" si="72"/>
        <v>Fixed Wing</v>
      </c>
    </row>
    <row r="370" spans="1:17" x14ac:dyDescent="0.25">
      <c r="A370" t="s">
        <v>344</v>
      </c>
      <c r="B370" t="s">
        <v>960</v>
      </c>
      <c r="C370" t="s">
        <v>345</v>
      </c>
      <c r="D370">
        <v>45.012974</v>
      </c>
      <c r="E370">
        <v>-74.732533000000004</v>
      </c>
      <c r="F370" t="s">
        <v>7</v>
      </c>
      <c r="G370" t="s">
        <v>1028</v>
      </c>
      <c r="H370" t="s">
        <v>1339</v>
      </c>
      <c r="I370" t="s">
        <v>346</v>
      </c>
      <c r="J370" t="s">
        <v>1200</v>
      </c>
      <c r="K370">
        <v>4</v>
      </c>
      <c r="L370" t="s">
        <v>924</v>
      </c>
      <c r="M370">
        <v>0</v>
      </c>
      <c r="N370">
        <v>0</v>
      </c>
      <c r="O370">
        <v>4</v>
      </c>
      <c r="P370" t="s">
        <v>2</v>
      </c>
      <c r="Q370" t="str">
        <f t="shared" si="72"/>
        <v>Fixed Wing</v>
      </c>
    </row>
    <row r="371" spans="1:17" x14ac:dyDescent="0.25">
      <c r="A371" t="s">
        <v>347</v>
      </c>
      <c r="B371" t="s">
        <v>960</v>
      </c>
      <c r="C371" t="s">
        <v>348</v>
      </c>
      <c r="D371">
        <v>44.504499000000003</v>
      </c>
      <c r="E371">
        <v>-80.201625000000007</v>
      </c>
      <c r="F371" t="s">
        <v>7</v>
      </c>
      <c r="G371" t="s">
        <v>1029</v>
      </c>
      <c r="H371" t="s">
        <v>1340</v>
      </c>
      <c r="I371" t="s">
        <v>349</v>
      </c>
      <c r="J371" t="s">
        <v>1200</v>
      </c>
      <c r="K371">
        <v>24</v>
      </c>
      <c r="L371" t="s">
        <v>924</v>
      </c>
      <c r="M371">
        <v>0</v>
      </c>
      <c r="N371">
        <v>0</v>
      </c>
      <c r="O371">
        <v>24</v>
      </c>
      <c r="P371" t="s">
        <v>2</v>
      </c>
      <c r="Q371" t="str">
        <f t="shared" si="72"/>
        <v>Fixed Wing</v>
      </c>
    </row>
    <row r="372" spans="1:17" x14ac:dyDescent="0.25">
      <c r="A372" t="s">
        <v>350</v>
      </c>
      <c r="B372" t="s">
        <v>960</v>
      </c>
      <c r="C372" t="s">
        <v>351</v>
      </c>
      <c r="D372">
        <v>36.176026999999998</v>
      </c>
      <c r="E372">
        <v>-89.670912000000001</v>
      </c>
      <c r="F372" t="s">
        <v>7</v>
      </c>
      <c r="G372" t="s">
        <v>1030</v>
      </c>
      <c r="H372" t="s">
        <v>352</v>
      </c>
      <c r="I372" t="s">
        <v>353</v>
      </c>
      <c r="J372" t="s">
        <v>206</v>
      </c>
      <c r="K372">
        <v>12</v>
      </c>
      <c r="L372" t="s">
        <v>924</v>
      </c>
      <c r="M372">
        <v>0</v>
      </c>
      <c r="N372">
        <v>0</v>
      </c>
      <c r="O372">
        <v>12</v>
      </c>
      <c r="P372" t="s">
        <v>2</v>
      </c>
      <c r="Q372" t="str">
        <f t="shared" si="72"/>
        <v>Fixed Wing</v>
      </c>
    </row>
    <row r="373" spans="1:17" x14ac:dyDescent="0.25">
      <c r="A373" t="s">
        <v>354</v>
      </c>
      <c r="B373" t="s">
        <v>960</v>
      </c>
      <c r="C373" t="s">
        <v>355</v>
      </c>
      <c r="D373">
        <v>43.797646999999998</v>
      </c>
      <c r="E373">
        <v>-99.340400000000002</v>
      </c>
      <c r="F373" t="s">
        <v>7</v>
      </c>
      <c r="G373" t="s">
        <v>1031</v>
      </c>
      <c r="H373" t="s">
        <v>1341</v>
      </c>
      <c r="I373" t="s">
        <v>356</v>
      </c>
      <c r="J373" t="s">
        <v>357</v>
      </c>
      <c r="K373">
        <v>6</v>
      </c>
      <c r="L373" t="s">
        <v>924</v>
      </c>
      <c r="M373">
        <v>0</v>
      </c>
      <c r="N373">
        <v>0</v>
      </c>
      <c r="O373">
        <v>6</v>
      </c>
      <c r="P373" t="s">
        <v>2</v>
      </c>
      <c r="Q373" t="str">
        <f t="shared" si="72"/>
        <v>Fixed Wing</v>
      </c>
    </row>
    <row r="374" spans="1:17" x14ac:dyDescent="0.25">
      <c r="A374" t="s">
        <v>358</v>
      </c>
      <c r="B374" t="s">
        <v>960</v>
      </c>
      <c r="C374" t="s">
        <v>359</v>
      </c>
      <c r="D374">
        <v>39.147227999999998</v>
      </c>
      <c r="E374">
        <v>-75.501017000000004</v>
      </c>
      <c r="F374" t="s">
        <v>7</v>
      </c>
      <c r="G374" t="s">
        <v>1032</v>
      </c>
      <c r="H374" t="s">
        <v>1342</v>
      </c>
      <c r="I374" t="s">
        <v>360</v>
      </c>
      <c r="J374" t="s">
        <v>361</v>
      </c>
      <c r="K374">
        <v>10</v>
      </c>
      <c r="L374" t="s">
        <v>924</v>
      </c>
      <c r="M374">
        <v>0</v>
      </c>
      <c r="N374">
        <v>0</v>
      </c>
      <c r="O374">
        <v>10</v>
      </c>
      <c r="P374" t="s">
        <v>2</v>
      </c>
      <c r="Q374" t="str">
        <f t="shared" si="72"/>
        <v>Fixed Wing</v>
      </c>
    </row>
    <row r="375" spans="1:17" x14ac:dyDescent="0.25">
      <c r="A375" t="s">
        <v>362</v>
      </c>
      <c r="B375" t="s">
        <v>960</v>
      </c>
      <c r="C375" t="s">
        <v>363</v>
      </c>
      <c r="D375">
        <v>44.133443999999997</v>
      </c>
      <c r="E375">
        <v>-103.071827</v>
      </c>
      <c r="F375" t="s">
        <v>364</v>
      </c>
      <c r="G375" t="s">
        <v>1033</v>
      </c>
      <c r="H375" t="s">
        <v>1343</v>
      </c>
      <c r="I375" t="s">
        <v>365</v>
      </c>
      <c r="J375" t="s">
        <v>357</v>
      </c>
      <c r="K375">
        <v>13</v>
      </c>
      <c r="L375" t="s">
        <v>924</v>
      </c>
      <c r="M375">
        <v>0</v>
      </c>
      <c r="N375">
        <v>0</v>
      </c>
      <c r="O375">
        <v>13</v>
      </c>
      <c r="P375" t="s">
        <v>2</v>
      </c>
      <c r="Q375" t="str">
        <f t="shared" si="72"/>
        <v>Fixed Wing</v>
      </c>
    </row>
    <row r="376" spans="1:17" x14ac:dyDescent="0.25">
      <c r="A376" t="s">
        <v>366</v>
      </c>
      <c r="B376" t="s">
        <v>960</v>
      </c>
      <c r="C376" t="s">
        <v>367</v>
      </c>
      <c r="D376">
        <v>31.001263999999999</v>
      </c>
      <c r="E376">
        <v>-86.328542999999996</v>
      </c>
      <c r="F376" t="s">
        <v>16</v>
      </c>
      <c r="G376" t="s">
        <v>1034</v>
      </c>
      <c r="H376" t="s">
        <v>368</v>
      </c>
      <c r="I376" t="s">
        <v>369</v>
      </c>
      <c r="J376" t="s">
        <v>189</v>
      </c>
      <c r="K376">
        <v>10</v>
      </c>
      <c r="L376" t="s">
        <v>924</v>
      </c>
      <c r="M376">
        <v>0</v>
      </c>
      <c r="N376">
        <v>0</v>
      </c>
      <c r="O376">
        <v>10</v>
      </c>
      <c r="P376" t="s">
        <v>2</v>
      </c>
      <c r="Q376" t="str">
        <f t="shared" si="72"/>
        <v>Fixed Wing</v>
      </c>
    </row>
    <row r="377" spans="1:17" x14ac:dyDescent="0.25">
      <c r="A377" t="s">
        <v>370</v>
      </c>
      <c r="B377" t="s">
        <v>960</v>
      </c>
      <c r="C377" t="s">
        <v>371</v>
      </c>
      <c r="D377">
        <v>37.425905</v>
      </c>
      <c r="E377">
        <v>-105.420492</v>
      </c>
      <c r="F377" t="s">
        <v>7</v>
      </c>
      <c r="G377" t="s">
        <v>1035</v>
      </c>
      <c r="H377" t="s">
        <v>372</v>
      </c>
      <c r="I377" t="s">
        <v>373</v>
      </c>
      <c r="J377" t="s">
        <v>263</v>
      </c>
      <c r="K377">
        <v>10</v>
      </c>
      <c r="L377" t="s">
        <v>924</v>
      </c>
      <c r="M377">
        <v>0</v>
      </c>
      <c r="N377">
        <v>0</v>
      </c>
      <c r="O377">
        <v>10</v>
      </c>
      <c r="P377" t="s">
        <v>2</v>
      </c>
      <c r="Q377" t="str">
        <f t="shared" si="72"/>
        <v>Fixed Wing</v>
      </c>
    </row>
    <row r="378" spans="1:17" x14ac:dyDescent="0.25">
      <c r="A378" t="s">
        <v>374</v>
      </c>
      <c r="B378" t="s">
        <v>960</v>
      </c>
      <c r="C378" t="s">
        <v>375</v>
      </c>
      <c r="D378">
        <v>40.101278999999998</v>
      </c>
      <c r="E378">
        <v>-98.952597999999995</v>
      </c>
      <c r="F378" t="s">
        <v>7</v>
      </c>
      <c r="G378" t="s">
        <v>1036</v>
      </c>
      <c r="H378" t="s">
        <v>1243</v>
      </c>
      <c r="I378" t="s">
        <v>376</v>
      </c>
      <c r="J378" t="s">
        <v>158</v>
      </c>
      <c r="K378">
        <v>7</v>
      </c>
      <c r="L378" t="s">
        <v>924</v>
      </c>
      <c r="M378">
        <v>0</v>
      </c>
      <c r="N378">
        <v>0</v>
      </c>
      <c r="O378">
        <v>7</v>
      </c>
      <c r="P378" t="s">
        <v>2</v>
      </c>
      <c r="Q378" t="str">
        <f t="shared" si="72"/>
        <v>Fixed Wing</v>
      </c>
    </row>
    <row r="379" spans="1:17" x14ac:dyDescent="0.25">
      <c r="A379" t="s">
        <v>377</v>
      </c>
      <c r="B379" t="s">
        <v>960</v>
      </c>
      <c r="C379" t="s">
        <v>378</v>
      </c>
      <c r="D379">
        <v>42.922356000000001</v>
      </c>
      <c r="E379">
        <v>-78.918279999999996</v>
      </c>
      <c r="F379" t="s">
        <v>7</v>
      </c>
      <c r="G379" t="s">
        <v>1037</v>
      </c>
      <c r="H379" t="s">
        <v>1344</v>
      </c>
      <c r="I379" t="s">
        <v>379</v>
      </c>
      <c r="J379" t="s">
        <v>1200</v>
      </c>
      <c r="K379">
        <v>6</v>
      </c>
      <c r="L379" t="s">
        <v>924</v>
      </c>
      <c r="M379">
        <v>0</v>
      </c>
      <c r="N379">
        <v>0</v>
      </c>
      <c r="O379">
        <v>6</v>
      </c>
      <c r="P379" t="s">
        <v>2</v>
      </c>
      <c r="Q379" t="str">
        <f t="shared" ref="Q379:Q416" si="73">VLOOKUP(P379,$P$113:$Q$120,2,FALSE)</f>
        <v>Fixed Wing</v>
      </c>
    </row>
    <row r="380" spans="1:17" x14ac:dyDescent="0.25">
      <c r="A380" t="s">
        <v>380</v>
      </c>
      <c r="B380" t="s">
        <v>960</v>
      </c>
      <c r="C380" t="s">
        <v>381</v>
      </c>
      <c r="D380">
        <v>36.421540999999998</v>
      </c>
      <c r="E380">
        <v>-94.449657000000002</v>
      </c>
      <c r="F380" t="s">
        <v>16</v>
      </c>
      <c r="G380" t="s">
        <v>1038</v>
      </c>
      <c r="H380" t="s">
        <v>382</v>
      </c>
      <c r="I380" t="s">
        <v>383</v>
      </c>
      <c r="J380" t="s">
        <v>384</v>
      </c>
      <c r="K380">
        <v>8</v>
      </c>
      <c r="L380" t="s">
        <v>924</v>
      </c>
      <c r="M380">
        <v>0</v>
      </c>
      <c r="N380">
        <v>0</v>
      </c>
      <c r="O380">
        <v>8</v>
      </c>
      <c r="P380" t="s">
        <v>2</v>
      </c>
      <c r="Q380" t="str">
        <f t="shared" si="73"/>
        <v>Fixed Wing</v>
      </c>
    </row>
    <row r="381" spans="1:17" x14ac:dyDescent="0.25">
      <c r="A381" t="s">
        <v>385</v>
      </c>
      <c r="B381" t="s">
        <v>960</v>
      </c>
      <c r="C381" t="s">
        <v>386</v>
      </c>
      <c r="D381">
        <v>40.947262000000002</v>
      </c>
      <c r="E381">
        <v>-98.359845000000007</v>
      </c>
      <c r="F381" t="s">
        <v>7</v>
      </c>
      <c r="G381" t="s">
        <v>1039</v>
      </c>
      <c r="H381" t="s">
        <v>1345</v>
      </c>
      <c r="I381" t="s">
        <v>387</v>
      </c>
      <c r="J381" t="s">
        <v>158</v>
      </c>
      <c r="K381">
        <v>7</v>
      </c>
      <c r="L381" t="s">
        <v>924</v>
      </c>
      <c r="M381">
        <v>0</v>
      </c>
      <c r="N381">
        <v>0</v>
      </c>
      <c r="O381">
        <v>7</v>
      </c>
      <c r="P381" t="s">
        <v>2</v>
      </c>
      <c r="Q381" t="str">
        <f t="shared" si="73"/>
        <v>Fixed Wing</v>
      </c>
    </row>
    <row r="382" spans="1:17" x14ac:dyDescent="0.25">
      <c r="A382" t="s">
        <v>388</v>
      </c>
      <c r="B382" t="s">
        <v>960</v>
      </c>
      <c r="C382" t="s">
        <v>389</v>
      </c>
      <c r="D382">
        <v>41.386803</v>
      </c>
      <c r="E382">
        <v>-83.319253000000003</v>
      </c>
      <c r="F382" t="s">
        <v>7</v>
      </c>
      <c r="G382" t="s">
        <v>1040</v>
      </c>
      <c r="H382" t="s">
        <v>1346</v>
      </c>
      <c r="I382" t="s">
        <v>390</v>
      </c>
      <c r="J382" t="s">
        <v>330</v>
      </c>
      <c r="K382">
        <v>2</v>
      </c>
      <c r="L382" t="s">
        <v>924</v>
      </c>
      <c r="M382">
        <v>0</v>
      </c>
      <c r="N382">
        <v>0</v>
      </c>
      <c r="O382">
        <v>2</v>
      </c>
      <c r="P382" t="s">
        <v>2</v>
      </c>
      <c r="Q382" t="str">
        <f t="shared" si="73"/>
        <v>Fixed Wing</v>
      </c>
    </row>
    <row r="383" spans="1:17" x14ac:dyDescent="0.25">
      <c r="A383" t="s">
        <v>391</v>
      </c>
      <c r="B383" t="s">
        <v>960</v>
      </c>
      <c r="C383" t="s">
        <v>392</v>
      </c>
      <c r="D383">
        <v>40.878562000000002</v>
      </c>
      <c r="E383">
        <v>-85.506743999999998</v>
      </c>
      <c r="F383" t="s">
        <v>16</v>
      </c>
      <c r="G383" t="s">
        <v>1041</v>
      </c>
      <c r="H383" t="s">
        <v>1347</v>
      </c>
      <c r="I383" t="s">
        <v>393</v>
      </c>
      <c r="J383" t="s">
        <v>201</v>
      </c>
      <c r="K383">
        <v>5</v>
      </c>
      <c r="L383" t="s">
        <v>924</v>
      </c>
      <c r="M383">
        <v>0</v>
      </c>
      <c r="N383">
        <v>0</v>
      </c>
      <c r="O383">
        <v>5</v>
      </c>
      <c r="P383" t="s">
        <v>2</v>
      </c>
      <c r="Q383" t="str">
        <f t="shared" si="73"/>
        <v>Fixed Wing</v>
      </c>
    </row>
    <row r="384" spans="1:17" x14ac:dyDescent="0.25">
      <c r="A384" t="s">
        <v>394</v>
      </c>
      <c r="B384" t="s">
        <v>960</v>
      </c>
      <c r="C384" t="s">
        <v>395</v>
      </c>
      <c r="D384">
        <v>42.793846000000002</v>
      </c>
      <c r="E384">
        <v>-86.161298000000002</v>
      </c>
      <c r="F384" t="s">
        <v>7</v>
      </c>
      <c r="G384" t="s">
        <v>1042</v>
      </c>
      <c r="H384" t="s">
        <v>1348</v>
      </c>
      <c r="I384" t="s">
        <v>396</v>
      </c>
      <c r="J384" t="s">
        <v>193</v>
      </c>
      <c r="K384">
        <v>11</v>
      </c>
      <c r="L384" t="s">
        <v>924</v>
      </c>
      <c r="M384">
        <v>0</v>
      </c>
      <c r="N384">
        <v>0</v>
      </c>
      <c r="O384">
        <v>11</v>
      </c>
      <c r="P384" t="s">
        <v>2</v>
      </c>
      <c r="Q384" t="str">
        <f t="shared" si="73"/>
        <v>Fixed Wing</v>
      </c>
    </row>
    <row r="385" spans="1:17" x14ac:dyDescent="0.25">
      <c r="A385" t="s">
        <v>397</v>
      </c>
      <c r="B385" t="s">
        <v>960</v>
      </c>
      <c r="C385" t="s">
        <v>398</v>
      </c>
      <c r="D385">
        <v>32.150651000000003</v>
      </c>
      <c r="E385">
        <v>-94.851968999999997</v>
      </c>
      <c r="F385" t="s">
        <v>7</v>
      </c>
      <c r="G385" t="s">
        <v>1043</v>
      </c>
      <c r="H385" t="s">
        <v>399</v>
      </c>
      <c r="I385" t="s">
        <v>400</v>
      </c>
      <c r="J385" t="s">
        <v>185</v>
      </c>
      <c r="K385">
        <v>10</v>
      </c>
      <c r="L385" t="s">
        <v>924</v>
      </c>
      <c r="M385">
        <v>0</v>
      </c>
      <c r="N385">
        <v>0</v>
      </c>
      <c r="O385">
        <v>10</v>
      </c>
      <c r="P385" t="s">
        <v>2</v>
      </c>
      <c r="Q385" t="str">
        <f t="shared" si="73"/>
        <v>Fixed Wing</v>
      </c>
    </row>
    <row r="386" spans="1:17" x14ac:dyDescent="0.25">
      <c r="A386" t="s">
        <v>1449</v>
      </c>
      <c r="B386" t="s">
        <v>960</v>
      </c>
      <c r="C386" t="s">
        <v>324</v>
      </c>
      <c r="D386">
        <v>40.325775</v>
      </c>
      <c r="E386">
        <v>-79.719059000000001</v>
      </c>
      <c r="F386" t="s">
        <v>7</v>
      </c>
      <c r="G386" t="s">
        <v>1022</v>
      </c>
      <c r="H386" t="s">
        <v>1334</v>
      </c>
      <c r="I386" t="s">
        <v>325</v>
      </c>
      <c r="J386" t="s">
        <v>326</v>
      </c>
      <c r="K386">
        <v>6</v>
      </c>
      <c r="L386" t="s">
        <v>924</v>
      </c>
      <c r="M386">
        <v>0</v>
      </c>
      <c r="N386">
        <v>0</v>
      </c>
      <c r="O386">
        <v>6</v>
      </c>
      <c r="P386" t="s">
        <v>2</v>
      </c>
      <c r="Q386" t="str">
        <f t="shared" si="73"/>
        <v>Fixed Wing</v>
      </c>
    </row>
    <row r="387" spans="1:17" x14ac:dyDescent="0.25">
      <c r="A387" t="s">
        <v>401</v>
      </c>
      <c r="B387" t="s">
        <v>960</v>
      </c>
      <c r="C387" t="s">
        <v>402</v>
      </c>
      <c r="D387">
        <v>42.255029999999998</v>
      </c>
      <c r="E387">
        <v>-84.460353999999995</v>
      </c>
      <c r="F387" t="s">
        <v>7</v>
      </c>
      <c r="G387" t="s">
        <v>1044</v>
      </c>
      <c r="H387" t="s">
        <v>1349</v>
      </c>
      <c r="I387" t="s">
        <v>403</v>
      </c>
      <c r="J387" t="s">
        <v>193</v>
      </c>
      <c r="K387">
        <v>10</v>
      </c>
      <c r="L387" t="s">
        <v>924</v>
      </c>
      <c r="M387">
        <v>0</v>
      </c>
      <c r="N387">
        <v>0</v>
      </c>
      <c r="O387">
        <v>10</v>
      </c>
      <c r="P387" t="s">
        <v>2</v>
      </c>
      <c r="Q387" t="str">
        <f t="shared" si="73"/>
        <v>Fixed Wing</v>
      </c>
    </row>
    <row r="388" spans="1:17" x14ac:dyDescent="0.25">
      <c r="A388" t="s">
        <v>404</v>
      </c>
      <c r="B388" t="s">
        <v>960</v>
      </c>
      <c r="C388" t="s">
        <v>405</v>
      </c>
      <c r="D388">
        <v>27.981811</v>
      </c>
      <c r="E388">
        <v>-82.028368</v>
      </c>
      <c r="F388" t="s">
        <v>7</v>
      </c>
      <c r="G388" t="s">
        <v>1045</v>
      </c>
      <c r="H388" t="s">
        <v>1350</v>
      </c>
      <c r="I388" t="s">
        <v>406</v>
      </c>
      <c r="J388" t="s">
        <v>294</v>
      </c>
      <c r="K388">
        <v>5</v>
      </c>
      <c r="L388" t="s">
        <v>924</v>
      </c>
      <c r="M388">
        <v>0</v>
      </c>
      <c r="N388">
        <v>0</v>
      </c>
      <c r="O388">
        <v>5</v>
      </c>
      <c r="P388" t="s">
        <v>2</v>
      </c>
      <c r="Q388" t="str">
        <f t="shared" si="73"/>
        <v>Fixed Wing</v>
      </c>
    </row>
    <row r="389" spans="1:17" x14ac:dyDescent="0.25">
      <c r="A389" t="s">
        <v>407</v>
      </c>
      <c r="B389" t="s">
        <v>960</v>
      </c>
      <c r="C389" t="s">
        <v>408</v>
      </c>
      <c r="D389">
        <v>42.185972999999997</v>
      </c>
      <c r="E389">
        <v>-112.248386</v>
      </c>
      <c r="F389" t="s">
        <v>7</v>
      </c>
      <c r="G389" t="s">
        <v>1046</v>
      </c>
      <c r="H389" t="s">
        <v>1351</v>
      </c>
      <c r="I389" t="s">
        <v>409</v>
      </c>
      <c r="J389" t="s">
        <v>232</v>
      </c>
      <c r="K389">
        <v>6</v>
      </c>
      <c r="L389" t="s">
        <v>924</v>
      </c>
      <c r="M389">
        <v>0</v>
      </c>
      <c r="N389">
        <v>0</v>
      </c>
      <c r="O389">
        <v>6</v>
      </c>
      <c r="P389" t="s">
        <v>2</v>
      </c>
      <c r="Q389" t="str">
        <f t="shared" si="73"/>
        <v>Fixed Wing</v>
      </c>
    </row>
    <row r="390" spans="1:17" x14ac:dyDescent="0.25">
      <c r="A390" t="s">
        <v>410</v>
      </c>
      <c r="B390" t="s">
        <v>960</v>
      </c>
      <c r="C390" t="s">
        <v>411</v>
      </c>
      <c r="D390">
        <v>37.362960999999999</v>
      </c>
      <c r="E390">
        <v>-96.298289999999994</v>
      </c>
      <c r="F390" t="s">
        <v>412</v>
      </c>
      <c r="G390" t="s">
        <v>1047</v>
      </c>
      <c r="H390" t="s">
        <v>1352</v>
      </c>
      <c r="I390" t="s">
        <v>413</v>
      </c>
      <c r="J390" t="s">
        <v>414</v>
      </c>
      <c r="K390">
        <v>10</v>
      </c>
      <c r="L390" t="s">
        <v>924</v>
      </c>
      <c r="M390">
        <v>0</v>
      </c>
      <c r="N390">
        <v>0</v>
      </c>
      <c r="O390">
        <v>10</v>
      </c>
      <c r="P390" t="s">
        <v>2</v>
      </c>
      <c r="Q390" t="str">
        <f t="shared" si="73"/>
        <v>Fixed Wing</v>
      </c>
    </row>
    <row r="391" spans="1:17" x14ac:dyDescent="0.25">
      <c r="A391" t="s">
        <v>415</v>
      </c>
      <c r="B391" t="s">
        <v>960</v>
      </c>
      <c r="C391" t="s">
        <v>416</v>
      </c>
      <c r="D391">
        <v>39.327060000000003</v>
      </c>
      <c r="E391">
        <v>-82.439633000000001</v>
      </c>
      <c r="F391" t="s">
        <v>7</v>
      </c>
      <c r="G391" t="s">
        <v>1048</v>
      </c>
      <c r="H391" t="s">
        <v>1353</v>
      </c>
      <c r="I391" t="s">
        <v>417</v>
      </c>
      <c r="J391" t="s">
        <v>330</v>
      </c>
      <c r="K391">
        <v>7</v>
      </c>
      <c r="L391" t="s">
        <v>924</v>
      </c>
      <c r="M391">
        <v>0</v>
      </c>
      <c r="N391">
        <v>0</v>
      </c>
      <c r="O391">
        <v>7</v>
      </c>
      <c r="P391" t="s">
        <v>2</v>
      </c>
      <c r="Q391" t="str">
        <f t="shared" si="73"/>
        <v>Fixed Wing</v>
      </c>
    </row>
    <row r="392" spans="1:17" x14ac:dyDescent="0.25">
      <c r="A392" t="s">
        <v>418</v>
      </c>
      <c r="B392" t="s">
        <v>960</v>
      </c>
      <c r="C392" t="s">
        <v>419</v>
      </c>
      <c r="D392">
        <v>45.134462999999997</v>
      </c>
      <c r="E392">
        <v>-92.548720000000003</v>
      </c>
      <c r="F392" t="s">
        <v>7</v>
      </c>
      <c r="G392" t="s">
        <v>1049</v>
      </c>
      <c r="H392" t="s">
        <v>1354</v>
      </c>
      <c r="I392" t="s">
        <v>420</v>
      </c>
      <c r="J392" t="s">
        <v>131</v>
      </c>
      <c r="K392">
        <v>7</v>
      </c>
      <c r="L392" t="s">
        <v>924</v>
      </c>
      <c r="M392">
        <v>0</v>
      </c>
      <c r="N392">
        <v>0</v>
      </c>
      <c r="O392">
        <v>7</v>
      </c>
      <c r="P392" t="s">
        <v>2</v>
      </c>
      <c r="Q392" t="str">
        <f t="shared" si="73"/>
        <v>Fixed Wing</v>
      </c>
    </row>
    <row r="393" spans="1:17" x14ac:dyDescent="0.25">
      <c r="A393" t="s">
        <v>426</v>
      </c>
      <c r="B393" t="s">
        <v>960</v>
      </c>
      <c r="C393" t="s">
        <v>427</v>
      </c>
      <c r="D393">
        <v>39.628591</v>
      </c>
      <c r="E393">
        <v>-87.694924999999998</v>
      </c>
      <c r="F393" t="s">
        <v>7</v>
      </c>
      <c r="G393" t="s">
        <v>1051</v>
      </c>
      <c r="H393" t="s">
        <v>1355</v>
      </c>
      <c r="I393" t="s">
        <v>428</v>
      </c>
      <c r="J393" t="s">
        <v>136</v>
      </c>
      <c r="K393">
        <v>5</v>
      </c>
      <c r="L393" t="s">
        <v>924</v>
      </c>
      <c r="M393">
        <v>0</v>
      </c>
      <c r="N393">
        <v>0</v>
      </c>
      <c r="O393">
        <v>5</v>
      </c>
      <c r="P393" t="s">
        <v>2</v>
      </c>
      <c r="Q393" t="str">
        <f t="shared" si="73"/>
        <v>Fixed Wing</v>
      </c>
    </row>
    <row r="394" spans="1:17" x14ac:dyDescent="0.25">
      <c r="A394" t="s">
        <v>429</v>
      </c>
      <c r="B394" t="s">
        <v>960</v>
      </c>
      <c r="C394" t="s">
        <v>430</v>
      </c>
      <c r="D394">
        <v>38.075887000000002</v>
      </c>
      <c r="E394">
        <v>-89.394604999999999</v>
      </c>
      <c r="F394" t="s">
        <v>7</v>
      </c>
      <c r="G394" t="s">
        <v>1052</v>
      </c>
      <c r="H394" t="s">
        <v>1356</v>
      </c>
      <c r="I394" t="s">
        <v>431</v>
      </c>
      <c r="J394" t="s">
        <v>136</v>
      </c>
      <c r="K394">
        <v>10</v>
      </c>
      <c r="L394" t="s">
        <v>924</v>
      </c>
      <c r="M394">
        <v>0</v>
      </c>
      <c r="N394">
        <v>0</v>
      </c>
      <c r="O394">
        <v>10</v>
      </c>
      <c r="P394" t="s">
        <v>2</v>
      </c>
      <c r="Q394" t="str">
        <f t="shared" si="73"/>
        <v>Fixed Wing</v>
      </c>
    </row>
    <row r="395" spans="1:17" x14ac:dyDescent="0.25">
      <c r="A395" t="s">
        <v>432</v>
      </c>
      <c r="B395" t="s">
        <v>960</v>
      </c>
      <c r="C395" t="s">
        <v>433</v>
      </c>
      <c r="D395">
        <v>38.06653</v>
      </c>
      <c r="E395">
        <v>-75.548130999999998</v>
      </c>
      <c r="F395" t="s">
        <v>7</v>
      </c>
      <c r="G395" t="s">
        <v>1053</v>
      </c>
      <c r="H395" t="s">
        <v>1357</v>
      </c>
      <c r="I395" t="s">
        <v>434</v>
      </c>
      <c r="J395" t="s">
        <v>197</v>
      </c>
      <c r="K395">
        <v>12</v>
      </c>
      <c r="L395" t="s">
        <v>924</v>
      </c>
      <c r="M395">
        <v>0</v>
      </c>
      <c r="N395">
        <v>0</v>
      </c>
      <c r="O395">
        <v>12</v>
      </c>
      <c r="P395" t="s">
        <v>2</v>
      </c>
      <c r="Q395" t="str">
        <f t="shared" si="73"/>
        <v>Fixed Wing</v>
      </c>
    </row>
    <row r="396" spans="1:17" x14ac:dyDescent="0.25">
      <c r="A396" t="s">
        <v>435</v>
      </c>
      <c r="B396" t="s">
        <v>960</v>
      </c>
      <c r="C396" t="s">
        <v>436</v>
      </c>
      <c r="D396">
        <v>43.301749999999998</v>
      </c>
      <c r="E396">
        <v>-89.758481000000003</v>
      </c>
      <c r="F396" t="s">
        <v>7</v>
      </c>
      <c r="G396" t="s">
        <v>1054</v>
      </c>
      <c r="H396" t="s">
        <v>437</v>
      </c>
      <c r="I396" t="s">
        <v>438</v>
      </c>
      <c r="J396" t="s">
        <v>131</v>
      </c>
      <c r="K396">
        <v>7</v>
      </c>
      <c r="L396" t="s">
        <v>924</v>
      </c>
      <c r="M396">
        <v>0</v>
      </c>
      <c r="N396">
        <v>0</v>
      </c>
      <c r="O396">
        <v>7</v>
      </c>
      <c r="P396" t="s">
        <v>2</v>
      </c>
      <c r="Q396" t="str">
        <f t="shared" si="73"/>
        <v>Fixed Wing</v>
      </c>
    </row>
    <row r="397" spans="1:17" x14ac:dyDescent="0.25">
      <c r="A397" t="s">
        <v>439</v>
      </c>
      <c r="B397" t="s">
        <v>960</v>
      </c>
      <c r="C397" t="s">
        <v>440</v>
      </c>
      <c r="D397">
        <v>44.581619000000003</v>
      </c>
      <c r="E397">
        <v>-97.212947</v>
      </c>
      <c r="F397" t="s">
        <v>16</v>
      </c>
      <c r="G397" t="s">
        <v>1055</v>
      </c>
      <c r="H397" t="s">
        <v>1358</v>
      </c>
      <c r="I397" t="s">
        <v>441</v>
      </c>
      <c r="J397" t="s">
        <v>357</v>
      </c>
      <c r="K397">
        <v>10</v>
      </c>
      <c r="L397" t="s">
        <v>924</v>
      </c>
      <c r="M397">
        <v>0</v>
      </c>
      <c r="N397">
        <v>0</v>
      </c>
      <c r="O397">
        <v>10</v>
      </c>
      <c r="P397" t="s">
        <v>2</v>
      </c>
      <c r="Q397" t="str">
        <f t="shared" si="73"/>
        <v>Fixed Wing</v>
      </c>
    </row>
    <row r="398" spans="1:17" x14ac:dyDescent="0.25">
      <c r="A398" t="s">
        <v>442</v>
      </c>
      <c r="B398" t="s">
        <v>960</v>
      </c>
      <c r="C398" t="s">
        <v>443</v>
      </c>
      <c r="D398">
        <v>43.212873999999999</v>
      </c>
      <c r="E398">
        <v>-95.839040999999995</v>
      </c>
      <c r="F398" t="s">
        <v>7</v>
      </c>
      <c r="G398" t="s">
        <v>1056</v>
      </c>
      <c r="H398" t="s">
        <v>1359</v>
      </c>
      <c r="I398" t="s">
        <v>444</v>
      </c>
      <c r="J398" t="s">
        <v>169</v>
      </c>
      <c r="K398">
        <v>4</v>
      </c>
      <c r="L398" t="s">
        <v>924</v>
      </c>
      <c r="M398">
        <v>0</v>
      </c>
      <c r="N398">
        <v>0</v>
      </c>
      <c r="O398">
        <v>4</v>
      </c>
      <c r="P398" t="s">
        <v>2</v>
      </c>
      <c r="Q398" t="str">
        <f t="shared" si="73"/>
        <v>Fixed Wing</v>
      </c>
    </row>
    <row r="399" spans="1:17" x14ac:dyDescent="0.25">
      <c r="A399" t="s">
        <v>445</v>
      </c>
      <c r="B399" t="s">
        <v>960</v>
      </c>
      <c r="C399" t="s">
        <v>446</v>
      </c>
      <c r="D399">
        <v>41.332110999999998</v>
      </c>
      <c r="E399">
        <v>-92.216403999999997</v>
      </c>
      <c r="F399" t="s">
        <v>7</v>
      </c>
      <c r="G399" t="s">
        <v>1057</v>
      </c>
      <c r="H399" t="s">
        <v>1360</v>
      </c>
      <c r="I399" t="s">
        <v>447</v>
      </c>
      <c r="J399" t="s">
        <v>169</v>
      </c>
      <c r="K399">
        <v>9</v>
      </c>
      <c r="L399" t="s">
        <v>924</v>
      </c>
      <c r="M399">
        <v>0</v>
      </c>
      <c r="N399">
        <v>0</v>
      </c>
      <c r="O399">
        <v>9</v>
      </c>
      <c r="P399" t="s">
        <v>2</v>
      </c>
      <c r="Q399" t="str">
        <f t="shared" si="73"/>
        <v>Fixed Wing</v>
      </c>
    </row>
    <row r="400" spans="1:17" x14ac:dyDescent="0.25">
      <c r="A400" t="s">
        <v>448</v>
      </c>
      <c r="B400" t="s">
        <v>960</v>
      </c>
      <c r="C400" t="s">
        <v>449</v>
      </c>
      <c r="D400">
        <v>33.224257000000001</v>
      </c>
      <c r="E400">
        <v>-87.612399999999994</v>
      </c>
      <c r="F400" t="s">
        <v>16</v>
      </c>
      <c r="G400" t="s">
        <v>1058</v>
      </c>
      <c r="H400" t="s">
        <v>450</v>
      </c>
      <c r="I400" t="s">
        <v>451</v>
      </c>
      <c r="J400" t="s">
        <v>189</v>
      </c>
      <c r="K400">
        <v>6</v>
      </c>
      <c r="L400" t="s">
        <v>924</v>
      </c>
      <c r="M400">
        <v>0</v>
      </c>
      <c r="N400">
        <v>0</v>
      </c>
      <c r="O400">
        <v>6</v>
      </c>
      <c r="P400" t="s">
        <v>2</v>
      </c>
      <c r="Q400" t="str">
        <f t="shared" si="73"/>
        <v>Fixed Wing</v>
      </c>
    </row>
    <row r="401" spans="1:17" x14ac:dyDescent="0.25">
      <c r="A401" t="s">
        <v>452</v>
      </c>
      <c r="B401" t="s">
        <v>960</v>
      </c>
      <c r="C401" t="s">
        <v>453</v>
      </c>
      <c r="D401">
        <v>33.462577000000003</v>
      </c>
      <c r="E401">
        <v>-94.057067000000004</v>
      </c>
      <c r="F401" t="s">
        <v>7</v>
      </c>
      <c r="G401" t="s">
        <v>1059</v>
      </c>
      <c r="H401" t="s">
        <v>454</v>
      </c>
      <c r="I401" t="s">
        <v>455</v>
      </c>
      <c r="J401" t="s">
        <v>185</v>
      </c>
      <c r="K401">
        <v>10</v>
      </c>
      <c r="L401" t="s">
        <v>924</v>
      </c>
      <c r="M401">
        <v>0</v>
      </c>
      <c r="N401">
        <v>0</v>
      </c>
      <c r="O401">
        <v>10</v>
      </c>
      <c r="P401" t="s">
        <v>2</v>
      </c>
      <c r="Q401" t="str">
        <f t="shared" si="73"/>
        <v>Fixed Wing</v>
      </c>
    </row>
    <row r="402" spans="1:17" x14ac:dyDescent="0.25">
      <c r="A402" t="s">
        <v>456</v>
      </c>
      <c r="B402" t="s">
        <v>960</v>
      </c>
      <c r="C402" t="s">
        <v>457</v>
      </c>
      <c r="D402">
        <v>39.864445000000003</v>
      </c>
      <c r="E402">
        <v>-88.161843000000005</v>
      </c>
      <c r="F402" t="s">
        <v>7</v>
      </c>
      <c r="G402" t="s">
        <v>1060</v>
      </c>
      <c r="H402" t="s">
        <v>1361</v>
      </c>
      <c r="I402" t="s">
        <v>458</v>
      </c>
      <c r="J402" t="s">
        <v>136</v>
      </c>
      <c r="K402">
        <v>5</v>
      </c>
      <c r="L402" t="s">
        <v>924</v>
      </c>
      <c r="M402">
        <v>0</v>
      </c>
      <c r="N402">
        <v>0</v>
      </c>
      <c r="O402">
        <v>5</v>
      </c>
      <c r="P402" t="s">
        <v>2</v>
      </c>
      <c r="Q402" t="str">
        <f t="shared" si="73"/>
        <v>Fixed Wing</v>
      </c>
    </row>
    <row r="403" spans="1:17" x14ac:dyDescent="0.25">
      <c r="A403" t="s">
        <v>459</v>
      </c>
      <c r="B403" t="s">
        <v>960</v>
      </c>
      <c r="C403" t="s">
        <v>460</v>
      </c>
      <c r="D403">
        <v>31.341308000000001</v>
      </c>
      <c r="E403">
        <v>-83.047810999999996</v>
      </c>
      <c r="F403" t="s">
        <v>7</v>
      </c>
      <c r="G403" t="s">
        <v>1061</v>
      </c>
      <c r="H403" t="s">
        <v>1362</v>
      </c>
      <c r="I403" t="s">
        <v>461</v>
      </c>
      <c r="J403" t="s">
        <v>163</v>
      </c>
      <c r="K403">
        <v>7</v>
      </c>
      <c r="L403" t="s">
        <v>924</v>
      </c>
      <c r="M403">
        <v>0</v>
      </c>
      <c r="N403">
        <v>0</v>
      </c>
      <c r="O403">
        <v>7</v>
      </c>
      <c r="P403" t="s">
        <v>2</v>
      </c>
      <c r="Q403" t="str">
        <f t="shared" si="73"/>
        <v>Fixed Wing</v>
      </c>
    </row>
    <row r="404" spans="1:17" x14ac:dyDescent="0.25">
      <c r="A404" t="s">
        <v>462</v>
      </c>
      <c r="B404" t="s">
        <v>960</v>
      </c>
      <c r="C404" t="s">
        <v>463</v>
      </c>
      <c r="D404">
        <v>36.357253</v>
      </c>
      <c r="E404">
        <v>-96.013013999999998</v>
      </c>
      <c r="F404" t="s">
        <v>7</v>
      </c>
      <c r="G404" t="s">
        <v>1062</v>
      </c>
      <c r="H404" t="s">
        <v>464</v>
      </c>
      <c r="I404" t="s">
        <v>465</v>
      </c>
      <c r="J404" t="s">
        <v>250</v>
      </c>
      <c r="K404">
        <v>3</v>
      </c>
      <c r="L404" t="s">
        <v>924</v>
      </c>
      <c r="M404">
        <v>0</v>
      </c>
      <c r="N404">
        <v>0</v>
      </c>
      <c r="O404">
        <v>3</v>
      </c>
      <c r="P404" t="s">
        <v>2</v>
      </c>
      <c r="Q404" t="str">
        <f t="shared" si="73"/>
        <v>Fixed Wing</v>
      </c>
    </row>
    <row r="405" spans="1:17" x14ac:dyDescent="0.25">
      <c r="A405" t="s">
        <v>466</v>
      </c>
      <c r="B405" t="s">
        <v>960</v>
      </c>
      <c r="C405" t="s">
        <v>467</v>
      </c>
      <c r="D405">
        <v>41.004268000000003</v>
      </c>
      <c r="E405">
        <v>-81.755947000000006</v>
      </c>
      <c r="F405" t="s">
        <v>16</v>
      </c>
      <c r="G405" t="s">
        <v>1063</v>
      </c>
      <c r="H405" t="s">
        <v>1363</v>
      </c>
      <c r="I405" t="s">
        <v>468</v>
      </c>
      <c r="J405" t="s">
        <v>330</v>
      </c>
      <c r="K405">
        <v>7</v>
      </c>
      <c r="L405" t="s">
        <v>924</v>
      </c>
      <c r="M405">
        <v>0</v>
      </c>
      <c r="N405">
        <v>0</v>
      </c>
      <c r="O405">
        <v>7</v>
      </c>
      <c r="P405" t="s">
        <v>2</v>
      </c>
      <c r="Q405" t="str">
        <f t="shared" si="73"/>
        <v>Fixed Wing</v>
      </c>
    </row>
    <row r="406" spans="1:17" x14ac:dyDescent="0.25">
      <c r="A406" t="s">
        <v>469</v>
      </c>
      <c r="B406" t="s">
        <v>960</v>
      </c>
      <c r="C406" t="s">
        <v>470</v>
      </c>
      <c r="D406">
        <v>42.755628999999999</v>
      </c>
      <c r="E406">
        <v>-88.208950999999999</v>
      </c>
      <c r="F406" t="s">
        <v>16</v>
      </c>
      <c r="G406" t="s">
        <v>1064</v>
      </c>
      <c r="H406" t="s">
        <v>1364</v>
      </c>
      <c r="I406" t="s">
        <v>471</v>
      </c>
      <c r="J406" t="s">
        <v>131</v>
      </c>
      <c r="K406">
        <v>3</v>
      </c>
      <c r="L406" t="s">
        <v>924</v>
      </c>
      <c r="M406">
        <v>0</v>
      </c>
      <c r="N406">
        <v>0</v>
      </c>
      <c r="O406">
        <v>3</v>
      </c>
      <c r="P406" t="s">
        <v>2</v>
      </c>
      <c r="Q406" t="str">
        <f t="shared" si="73"/>
        <v>Fixed Wing</v>
      </c>
    </row>
    <row r="407" spans="1:17" x14ac:dyDescent="0.25">
      <c r="A407" t="s">
        <v>946</v>
      </c>
      <c r="B407" t="s">
        <v>1441</v>
      </c>
      <c r="C407" t="s">
        <v>950</v>
      </c>
      <c r="K407">
        <v>15</v>
      </c>
      <c r="L407" t="s">
        <v>924</v>
      </c>
      <c r="M407">
        <v>15</v>
      </c>
      <c r="N407">
        <v>0</v>
      </c>
      <c r="O407">
        <v>0</v>
      </c>
      <c r="P407" t="s">
        <v>1428</v>
      </c>
      <c r="Q407" t="str">
        <f t="shared" si="73"/>
        <v>Call For Fire</v>
      </c>
    </row>
    <row r="408" spans="1:17" x14ac:dyDescent="0.25">
      <c r="A408" t="s">
        <v>947</v>
      </c>
      <c r="B408" t="s">
        <v>1441</v>
      </c>
      <c r="C408" t="s">
        <v>949</v>
      </c>
      <c r="K408">
        <v>15</v>
      </c>
      <c r="L408" t="s">
        <v>924</v>
      </c>
      <c r="M408">
        <v>0</v>
      </c>
      <c r="N408">
        <v>15</v>
      </c>
      <c r="O408">
        <v>0</v>
      </c>
      <c r="P408" t="s">
        <v>1428</v>
      </c>
      <c r="Q408" t="str">
        <f t="shared" si="73"/>
        <v>Call For Fire</v>
      </c>
    </row>
    <row r="409" spans="1:17" x14ac:dyDescent="0.25">
      <c r="A409" t="s">
        <v>948</v>
      </c>
      <c r="B409" t="s">
        <v>1441</v>
      </c>
      <c r="C409" t="s">
        <v>951</v>
      </c>
      <c r="K409">
        <v>15</v>
      </c>
      <c r="L409" t="s">
        <v>924</v>
      </c>
      <c r="M409">
        <v>0</v>
      </c>
      <c r="N409">
        <v>0</v>
      </c>
      <c r="O409">
        <v>15</v>
      </c>
      <c r="P409" t="s">
        <v>1428</v>
      </c>
      <c r="Q409" t="str">
        <f t="shared" si="73"/>
        <v>Call For Fire</v>
      </c>
    </row>
    <row r="410" spans="1:17" x14ac:dyDescent="0.25">
      <c r="A410" t="s">
        <v>918</v>
      </c>
      <c r="C410" t="s">
        <v>934</v>
      </c>
      <c r="F410" t="s">
        <v>956</v>
      </c>
      <c r="L410" t="s">
        <v>925</v>
      </c>
      <c r="P410" t="s">
        <v>912</v>
      </c>
      <c r="Q410" t="str">
        <f t="shared" si="73"/>
        <v>Sleep Bonus</v>
      </c>
    </row>
    <row r="411" spans="1:17" x14ac:dyDescent="0.25">
      <c r="A411" t="s">
        <v>930</v>
      </c>
      <c r="C411" t="s">
        <v>935</v>
      </c>
      <c r="F411" t="s">
        <v>957</v>
      </c>
      <c r="L411" t="s">
        <v>925</v>
      </c>
      <c r="P411" t="s">
        <v>912</v>
      </c>
      <c r="Q411" t="str">
        <f t="shared" si="73"/>
        <v>Sleep Bonus</v>
      </c>
    </row>
    <row r="412" spans="1:17" x14ac:dyDescent="0.25">
      <c r="A412" t="s">
        <v>911</v>
      </c>
      <c r="C412" t="s">
        <v>940</v>
      </c>
      <c r="F412" t="s">
        <v>958</v>
      </c>
      <c r="L412" t="s">
        <v>925</v>
      </c>
      <c r="P412" t="s">
        <v>912</v>
      </c>
      <c r="Q412" t="str">
        <f t="shared" si="73"/>
        <v>Sleep Bonus</v>
      </c>
    </row>
    <row r="413" spans="1:17" x14ac:dyDescent="0.25">
      <c r="A413" t="s">
        <v>931</v>
      </c>
      <c r="C413" t="s">
        <v>936</v>
      </c>
      <c r="F413" t="s">
        <v>941</v>
      </c>
      <c r="K413">
        <v>10000</v>
      </c>
      <c r="L413" t="s">
        <v>925</v>
      </c>
      <c r="P413" t="s">
        <v>914</v>
      </c>
      <c r="Q413" t="str">
        <f t="shared" si="73"/>
        <v>Meal Bonus</v>
      </c>
    </row>
    <row r="414" spans="1:17" x14ac:dyDescent="0.25">
      <c r="A414" t="s">
        <v>932</v>
      </c>
      <c r="C414" t="s">
        <v>937</v>
      </c>
      <c r="F414" t="s">
        <v>942</v>
      </c>
      <c r="K414">
        <v>10000</v>
      </c>
      <c r="L414" t="s">
        <v>925</v>
      </c>
      <c r="P414" t="s">
        <v>914</v>
      </c>
      <c r="Q414" t="str">
        <f t="shared" si="73"/>
        <v>Meal Bonus</v>
      </c>
    </row>
    <row r="415" spans="1:17" x14ac:dyDescent="0.25">
      <c r="A415" t="s">
        <v>933</v>
      </c>
      <c r="C415" t="s">
        <v>938</v>
      </c>
      <c r="F415" t="s">
        <v>943</v>
      </c>
      <c r="K415">
        <v>10000</v>
      </c>
      <c r="L415" t="s">
        <v>925</v>
      </c>
      <c r="P415" t="s">
        <v>914</v>
      </c>
      <c r="Q415" t="str">
        <f t="shared" si="73"/>
        <v>Meal Bonus</v>
      </c>
    </row>
    <row r="416" spans="1:17" x14ac:dyDescent="0.25">
      <c r="A416" t="s">
        <v>913</v>
      </c>
      <c r="C416" t="s">
        <v>939</v>
      </c>
      <c r="F416" t="s">
        <v>944</v>
      </c>
      <c r="K416">
        <v>10000</v>
      </c>
      <c r="L416" t="s">
        <v>925</v>
      </c>
      <c r="P416" t="s">
        <v>914</v>
      </c>
      <c r="Q416" t="str">
        <f t="shared" si="73"/>
        <v>Meal Bonus</v>
      </c>
    </row>
  </sheetData>
  <mergeCells count="5">
    <mergeCell ref="R9:T9"/>
    <mergeCell ref="U9:W9"/>
    <mergeCell ref="I10:K10"/>
    <mergeCell ref="L10:N10"/>
    <mergeCell ref="O10:Q10"/>
  </mergeCells>
  <conditionalFormatting sqref="P1:P3">
    <cfRule type="cellIs" dxfId="3" priority="1" operator="lessThan">
      <formula>240</formula>
    </cfRule>
  </conditionalFormatting>
  <conditionalFormatting sqref="P4">
    <cfRule type="cellIs" dxfId="2" priority="2" operator="lessThan">
      <formula>960</formula>
    </cfRule>
  </conditionalFormatting>
  <conditionalFormatting sqref="U11:W160 Y11:Y160">
    <cfRule type="expression" dxfId="1" priority="4">
      <formula>$G11="A"</formula>
    </cfRule>
  </conditionalFormatting>
  <conditionalFormatting sqref="X11:X160">
    <cfRule type="expression" dxfId="0" priority="3">
      <formula>G11="E"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0652D-0F4D-4A75-8371-5648458FBF55}">
  <dimension ref="A1:AG294"/>
  <sheetViews>
    <sheetView tabSelected="1" workbookViewId="0">
      <pane ySplit="1" topLeftCell="A260" activePane="bottomLeft" state="frozen"/>
      <selection pane="bottomLeft" activeCell="K24" sqref="K24"/>
    </sheetView>
  </sheetViews>
  <sheetFormatPr defaultRowHeight="13.5" x14ac:dyDescent="0.25"/>
  <cols>
    <col min="1" max="1" width="11.42578125" style="11" customWidth="1"/>
    <col min="2" max="2" width="28.7109375" style="11" customWidth="1"/>
    <col min="3" max="3" width="48" style="11" customWidth="1"/>
    <col min="4" max="4" width="11.85546875" style="11" customWidth="1"/>
    <col min="5" max="5" width="12.28515625" style="11" customWidth="1"/>
    <col min="6" max="6" width="24.5703125" style="11" customWidth="1"/>
    <col min="7" max="7" width="9.140625" style="11" customWidth="1"/>
    <col min="8" max="8" width="30.42578125" style="11" customWidth="1"/>
    <col min="9" max="9" width="23.85546875" style="11" customWidth="1"/>
    <col min="10" max="10" width="15.85546875" style="11" customWidth="1"/>
    <col min="11" max="15" width="9.140625" style="12" customWidth="1"/>
    <col min="16" max="18" width="9.140625" style="11" customWidth="1"/>
    <col min="19" max="24" width="9.140625" style="11"/>
    <col min="25" max="25" width="29.42578125" style="11" customWidth="1"/>
    <col min="26" max="30" width="9.140625" style="11"/>
    <col min="31" max="31" width="16.140625" style="19" customWidth="1"/>
    <col min="32" max="32" width="32.85546875" style="19" customWidth="1"/>
    <col min="33" max="33" width="18.7109375" style="20" customWidth="1"/>
    <col min="34" max="16384" width="9.140625" style="11"/>
  </cols>
  <sheetData>
    <row r="1" spans="1:33" x14ac:dyDescent="0.25">
      <c r="A1" s="11" t="s">
        <v>907</v>
      </c>
      <c r="B1" s="11" t="s">
        <v>908</v>
      </c>
      <c r="C1" s="11" t="s">
        <v>909</v>
      </c>
      <c r="D1" s="11" t="s">
        <v>3</v>
      </c>
      <c r="E1" s="11" t="s">
        <v>4</v>
      </c>
      <c r="F1" s="11" t="s">
        <v>910</v>
      </c>
      <c r="G1" s="11" t="s">
        <v>954</v>
      </c>
      <c r="H1" s="11" t="s">
        <v>915</v>
      </c>
      <c r="I1" s="11" t="s">
        <v>916</v>
      </c>
      <c r="J1" s="11" t="s">
        <v>917</v>
      </c>
      <c r="K1" s="12" t="s">
        <v>922</v>
      </c>
      <c r="L1" s="12" t="s">
        <v>923</v>
      </c>
      <c r="M1" s="12" t="s">
        <v>1365</v>
      </c>
      <c r="N1" s="12" t="s">
        <v>1447</v>
      </c>
      <c r="O1" s="12" t="s">
        <v>1367</v>
      </c>
      <c r="AE1" s="13"/>
      <c r="AF1" s="13"/>
      <c r="AG1" s="14"/>
    </row>
    <row r="2" spans="1:33" x14ac:dyDescent="0.25">
      <c r="A2" s="15" t="s">
        <v>5</v>
      </c>
      <c r="B2" s="15"/>
      <c r="C2" s="15" t="s">
        <v>6</v>
      </c>
      <c r="D2" s="16">
        <v>35.268549999999998</v>
      </c>
      <c r="E2" s="16">
        <v>-116.07033</v>
      </c>
      <c r="F2" s="15" t="s">
        <v>7</v>
      </c>
      <c r="G2" s="17" t="str">
        <f>HYPERLINK("https://maps.google.com/?q="&amp;D2&amp;","&amp;E2)</f>
        <v>https://maps.google.com/?q=35.26855,-116.07033</v>
      </c>
      <c r="H2" s="15"/>
      <c r="I2" s="15"/>
      <c r="J2" s="15"/>
      <c r="K2" s="15">
        <v>6360</v>
      </c>
      <c r="L2" s="15" t="s">
        <v>0</v>
      </c>
      <c r="M2" s="18">
        <v>25</v>
      </c>
      <c r="N2" s="18">
        <v>25</v>
      </c>
      <c r="O2" s="18">
        <v>25</v>
      </c>
      <c r="P2" s="15" t="s">
        <v>0</v>
      </c>
      <c r="AC2" s="19"/>
      <c r="AD2" s="19"/>
      <c r="AE2" s="20"/>
      <c r="AF2" s="11"/>
      <c r="AG2" s="11"/>
    </row>
    <row r="3" spans="1:33" x14ac:dyDescent="0.25">
      <c r="A3" s="15" t="s">
        <v>8</v>
      </c>
      <c r="B3" s="15"/>
      <c r="C3" s="15" t="s">
        <v>9</v>
      </c>
      <c r="D3" s="16">
        <v>30.477409000000002</v>
      </c>
      <c r="E3" s="16">
        <v>-90.036278999999993</v>
      </c>
      <c r="F3" s="15" t="s">
        <v>7</v>
      </c>
      <c r="G3" s="17" t="str">
        <f t="shared" ref="G3:G66" si="0">HYPERLINK("https://maps.google.com/?q="&amp;D3&amp;","&amp;E3)</f>
        <v>https://maps.google.com/?q=30.477409,-90.036279</v>
      </c>
      <c r="H3" s="15"/>
      <c r="I3" s="15"/>
      <c r="J3" s="15"/>
      <c r="K3" s="15">
        <v>1194</v>
      </c>
      <c r="L3" s="15" t="s">
        <v>0</v>
      </c>
      <c r="M3" s="18" t="s">
        <v>10</v>
      </c>
      <c r="N3" s="18" t="s">
        <v>10</v>
      </c>
      <c r="O3" s="18">
        <v>20</v>
      </c>
      <c r="P3" s="15" t="s">
        <v>0</v>
      </c>
      <c r="AC3" s="19"/>
      <c r="AD3" s="19"/>
      <c r="AE3" s="20"/>
      <c r="AF3" s="11"/>
      <c r="AG3" s="11"/>
    </row>
    <row r="4" spans="1:33" x14ac:dyDescent="0.25">
      <c r="A4" s="15" t="s">
        <v>11</v>
      </c>
      <c r="B4" s="15"/>
      <c r="C4" s="15" t="s">
        <v>12</v>
      </c>
      <c r="D4" s="16">
        <v>39.778475999999998</v>
      </c>
      <c r="E4" s="16">
        <v>-84.107308000000003</v>
      </c>
      <c r="F4" s="15" t="s">
        <v>13</v>
      </c>
      <c r="G4" s="17" t="str">
        <f t="shared" si="0"/>
        <v>https://maps.google.com/?q=39.778476,-84.107308</v>
      </c>
      <c r="H4" s="15"/>
      <c r="I4" s="15"/>
      <c r="J4" s="15"/>
      <c r="K4" s="15">
        <v>1750</v>
      </c>
      <c r="L4" s="15" t="s">
        <v>0</v>
      </c>
      <c r="M4" s="18">
        <v>10</v>
      </c>
      <c r="N4" s="18">
        <v>10</v>
      </c>
      <c r="O4" s="18" t="s">
        <v>10</v>
      </c>
      <c r="P4" s="15" t="s">
        <v>0</v>
      </c>
      <c r="AC4" s="19"/>
      <c r="AD4" s="19"/>
      <c r="AE4" s="20"/>
      <c r="AF4" s="11"/>
      <c r="AG4" s="11"/>
    </row>
    <row r="5" spans="1:33" x14ac:dyDescent="0.25">
      <c r="A5" s="15" t="s">
        <v>14</v>
      </c>
      <c r="B5" s="15"/>
      <c r="C5" s="15" t="s">
        <v>15</v>
      </c>
      <c r="D5" s="16">
        <v>41.107968999999997</v>
      </c>
      <c r="E5" s="16">
        <v>-101.717337</v>
      </c>
      <c r="F5" s="15" t="s">
        <v>16</v>
      </c>
      <c r="G5" s="17" t="str">
        <f t="shared" si="0"/>
        <v>https://maps.google.com/?q=41.107969,-101.717337</v>
      </c>
      <c r="H5" s="15"/>
      <c r="I5" s="15"/>
      <c r="J5" s="15"/>
      <c r="K5" s="15">
        <v>1758</v>
      </c>
      <c r="L5" s="15" t="s">
        <v>0</v>
      </c>
      <c r="M5" s="18" t="s">
        <v>10</v>
      </c>
      <c r="N5" s="18" t="s">
        <v>10</v>
      </c>
      <c r="O5" s="18">
        <v>20</v>
      </c>
      <c r="P5" s="15" t="s">
        <v>0</v>
      </c>
      <c r="AC5" s="19"/>
      <c r="AD5" s="19"/>
      <c r="AE5" s="20"/>
      <c r="AF5" s="11"/>
      <c r="AG5" s="11"/>
    </row>
    <row r="6" spans="1:33" x14ac:dyDescent="0.25">
      <c r="A6" s="15" t="s">
        <v>17</v>
      </c>
      <c r="B6" s="15"/>
      <c r="C6" s="15" t="s">
        <v>18</v>
      </c>
      <c r="D6" s="16">
        <v>36.877656000000002</v>
      </c>
      <c r="E6" s="16">
        <v>-107.841341</v>
      </c>
      <c r="F6" s="15" t="s">
        <v>7</v>
      </c>
      <c r="G6" s="17" t="str">
        <f t="shared" si="0"/>
        <v>https://maps.google.com/?q=36.877656,-107.841341</v>
      </c>
      <c r="H6" s="15"/>
      <c r="I6" s="15"/>
      <c r="J6" s="15"/>
      <c r="K6" s="15">
        <v>14561</v>
      </c>
      <c r="L6" s="15" t="s">
        <v>0</v>
      </c>
      <c r="M6" s="18" t="s">
        <v>10</v>
      </c>
      <c r="N6" s="18" t="s">
        <v>10</v>
      </c>
      <c r="O6" s="18">
        <v>10</v>
      </c>
      <c r="P6" s="15" t="s">
        <v>0</v>
      </c>
      <c r="AC6" s="19"/>
      <c r="AD6" s="19"/>
      <c r="AE6" s="20"/>
      <c r="AF6" s="11"/>
      <c r="AG6" s="11"/>
    </row>
    <row r="7" spans="1:33" x14ac:dyDescent="0.25">
      <c r="A7" s="15" t="s">
        <v>19</v>
      </c>
      <c r="B7" s="15"/>
      <c r="C7" s="15" t="s">
        <v>20</v>
      </c>
      <c r="D7" s="16">
        <v>32.721369000000003</v>
      </c>
      <c r="E7" s="16">
        <v>-96.168052000000003</v>
      </c>
      <c r="F7" s="15" t="s">
        <v>7</v>
      </c>
      <c r="G7" s="17" t="str">
        <f t="shared" si="0"/>
        <v>https://maps.google.com/?q=32.721369,-96.168052</v>
      </c>
      <c r="H7" s="15"/>
      <c r="I7" s="15"/>
      <c r="J7" s="15"/>
      <c r="K7" s="15">
        <v>1645</v>
      </c>
      <c r="L7" s="15" t="s">
        <v>0</v>
      </c>
      <c r="M7" s="18" t="s">
        <v>10</v>
      </c>
      <c r="N7" s="18" t="s">
        <v>10</v>
      </c>
      <c r="O7" s="18">
        <v>10</v>
      </c>
      <c r="P7" s="15" t="s">
        <v>0</v>
      </c>
      <c r="AC7" s="19"/>
      <c r="AD7" s="19"/>
      <c r="AE7" s="20"/>
      <c r="AF7" s="11"/>
      <c r="AG7" s="11"/>
    </row>
    <row r="8" spans="1:33" x14ac:dyDescent="0.25">
      <c r="A8" s="15" t="s">
        <v>23</v>
      </c>
      <c r="B8" s="15"/>
      <c r="C8" s="15" t="s">
        <v>24</v>
      </c>
      <c r="D8" s="16">
        <v>40.562429000000002</v>
      </c>
      <c r="E8" s="16">
        <v>-89.630486000000005</v>
      </c>
      <c r="F8" s="15" t="s">
        <v>7</v>
      </c>
      <c r="G8" s="17" t="str">
        <f t="shared" si="0"/>
        <v>https://maps.google.com/?q=40.562429,-89.630486</v>
      </c>
      <c r="H8" s="15"/>
      <c r="I8" s="15"/>
      <c r="J8" s="15"/>
      <c r="K8" s="15">
        <v>1259</v>
      </c>
      <c r="L8" s="15" t="s">
        <v>0</v>
      </c>
      <c r="M8" s="18">
        <v>5</v>
      </c>
      <c r="N8" s="18">
        <v>5</v>
      </c>
      <c r="O8" s="18" t="s">
        <v>10</v>
      </c>
      <c r="P8" s="15" t="s">
        <v>0</v>
      </c>
      <c r="AC8" s="19"/>
      <c r="AD8" s="19"/>
      <c r="AE8" s="20"/>
      <c r="AF8" s="11"/>
      <c r="AG8" s="11"/>
    </row>
    <row r="9" spans="1:33" x14ac:dyDescent="0.25">
      <c r="A9" s="15" t="s">
        <v>25</v>
      </c>
      <c r="B9" s="15"/>
      <c r="C9" s="15" t="s">
        <v>26</v>
      </c>
      <c r="D9" s="16">
        <v>32.786138999999999</v>
      </c>
      <c r="E9" s="16">
        <v>-96.788396000000006</v>
      </c>
      <c r="F9" s="15" t="s">
        <v>7</v>
      </c>
      <c r="G9" s="17" t="str">
        <f t="shared" si="0"/>
        <v>https://maps.google.com/?q=32.786139,-96.788396</v>
      </c>
      <c r="H9" s="15"/>
      <c r="I9" s="15"/>
      <c r="J9" s="15"/>
      <c r="K9" s="15">
        <v>3850</v>
      </c>
      <c r="L9" s="15" t="s">
        <v>0</v>
      </c>
      <c r="M9" s="18">
        <v>10</v>
      </c>
      <c r="N9" s="18" t="s">
        <v>10</v>
      </c>
      <c r="O9" s="18" t="s">
        <v>10</v>
      </c>
      <c r="P9" s="15" t="s">
        <v>0</v>
      </c>
      <c r="AC9" s="19"/>
      <c r="AD9" s="19"/>
      <c r="AE9" s="20"/>
      <c r="AF9" s="11"/>
      <c r="AG9" s="11"/>
    </row>
    <row r="10" spans="1:33" x14ac:dyDescent="0.25">
      <c r="A10" s="15" t="s">
        <v>27</v>
      </c>
      <c r="B10" s="15"/>
      <c r="C10" s="15" t="s">
        <v>28</v>
      </c>
      <c r="D10" s="16">
        <v>42.594875999999999</v>
      </c>
      <c r="E10" s="16">
        <v>-87.821031000000005</v>
      </c>
      <c r="F10" s="15" t="s">
        <v>7</v>
      </c>
      <c r="G10" s="17" t="str">
        <f t="shared" si="0"/>
        <v>https://maps.google.com/?q=42.594876,-87.821031</v>
      </c>
      <c r="H10" s="15"/>
      <c r="I10" s="15"/>
      <c r="J10" s="15"/>
      <c r="K10" s="15">
        <v>1883</v>
      </c>
      <c r="L10" s="15" t="s">
        <v>0</v>
      </c>
      <c r="M10" s="18">
        <v>10</v>
      </c>
      <c r="N10" s="18" t="s">
        <v>10</v>
      </c>
      <c r="O10" s="18">
        <v>10</v>
      </c>
      <c r="P10" s="15" t="s">
        <v>0</v>
      </c>
      <c r="AC10" s="19"/>
      <c r="AD10" s="19"/>
      <c r="AE10" s="20"/>
      <c r="AF10" s="11"/>
      <c r="AG10" s="11"/>
    </row>
    <row r="11" spans="1:33" x14ac:dyDescent="0.25">
      <c r="A11" s="15" t="s">
        <v>29</v>
      </c>
      <c r="B11" s="15"/>
      <c r="C11" s="15" t="s">
        <v>30</v>
      </c>
      <c r="D11" s="16">
        <v>40.51108</v>
      </c>
      <c r="E11" s="16">
        <v>-78.396411999999998</v>
      </c>
      <c r="F11" s="15" t="s">
        <v>7</v>
      </c>
      <c r="G11" s="17" t="str">
        <f t="shared" si="0"/>
        <v>https://maps.google.com/?q=40.51108,-78.396412</v>
      </c>
      <c r="H11" s="15"/>
      <c r="I11" s="15"/>
      <c r="J11" s="15"/>
      <c r="K11" s="15">
        <v>1685</v>
      </c>
      <c r="L11" s="15" t="s">
        <v>0</v>
      </c>
      <c r="M11" s="18">
        <v>10</v>
      </c>
      <c r="N11" s="18">
        <v>10</v>
      </c>
      <c r="O11" s="18" t="s">
        <v>10</v>
      </c>
      <c r="P11" s="15" t="s">
        <v>0</v>
      </c>
      <c r="AC11" s="19"/>
      <c r="AD11" s="19"/>
      <c r="AE11" s="20"/>
      <c r="AF11" s="11"/>
      <c r="AG11" s="11"/>
    </row>
    <row r="12" spans="1:33" x14ac:dyDescent="0.25">
      <c r="A12" s="15" t="s">
        <v>31</v>
      </c>
      <c r="B12" s="15"/>
      <c r="C12" s="15" t="s">
        <v>32</v>
      </c>
      <c r="D12" s="16">
        <v>30.485274</v>
      </c>
      <c r="E12" s="16">
        <v>-84.162553000000003</v>
      </c>
      <c r="F12" s="15" t="s">
        <v>33</v>
      </c>
      <c r="G12" s="17" t="str">
        <f t="shared" si="0"/>
        <v>https://maps.google.com/?q=30.485274,-84.162553</v>
      </c>
      <c r="H12" s="15"/>
      <c r="I12" s="15"/>
      <c r="J12" s="15"/>
      <c r="K12" s="15">
        <v>5384</v>
      </c>
      <c r="L12" s="15" t="s">
        <v>0</v>
      </c>
      <c r="M12" s="18">
        <v>5</v>
      </c>
      <c r="N12" s="18">
        <v>5</v>
      </c>
      <c r="O12" s="18">
        <v>5</v>
      </c>
      <c r="P12" s="15" t="s">
        <v>0</v>
      </c>
      <c r="AC12" s="19"/>
      <c r="AD12" s="19"/>
      <c r="AE12" s="20"/>
      <c r="AF12" s="11"/>
      <c r="AG12" s="11"/>
    </row>
    <row r="13" spans="1:33" x14ac:dyDescent="0.25">
      <c r="A13" s="15" t="s">
        <v>34</v>
      </c>
      <c r="B13" s="15"/>
      <c r="C13" s="15" t="s">
        <v>35</v>
      </c>
      <c r="D13" s="16">
        <v>47.473120999999999</v>
      </c>
      <c r="E13" s="16">
        <v>-115.925662</v>
      </c>
      <c r="F13" s="15" t="s">
        <v>7</v>
      </c>
      <c r="G13" s="17" t="str">
        <f t="shared" si="0"/>
        <v>https://maps.google.com/?q=47.473121,-115.925662</v>
      </c>
      <c r="H13" s="15"/>
      <c r="I13" s="15"/>
      <c r="J13" s="15"/>
      <c r="K13" s="15">
        <v>6319</v>
      </c>
      <c r="L13" s="15" t="s">
        <v>0</v>
      </c>
      <c r="M13" s="18" t="s">
        <v>10</v>
      </c>
      <c r="N13" s="18" t="s">
        <v>10</v>
      </c>
      <c r="O13" s="18">
        <v>20</v>
      </c>
      <c r="P13" s="15" t="s">
        <v>0</v>
      </c>
      <c r="AC13" s="19"/>
      <c r="AD13" s="19"/>
      <c r="AE13" s="20"/>
      <c r="AF13" s="11"/>
      <c r="AG13" s="11"/>
    </row>
    <row r="14" spans="1:33" x14ac:dyDescent="0.25">
      <c r="A14" s="15" t="s">
        <v>36</v>
      </c>
      <c r="B14" s="15"/>
      <c r="C14" s="15" t="s">
        <v>37</v>
      </c>
      <c r="D14" s="16">
        <v>43.438510999999998</v>
      </c>
      <c r="E14" s="16">
        <v>-94.817020999999997</v>
      </c>
      <c r="F14" s="15" t="s">
        <v>7</v>
      </c>
      <c r="G14" s="17" t="str">
        <f t="shared" si="0"/>
        <v>https://maps.google.com/?q=43.438511,-94.817021</v>
      </c>
      <c r="H14" s="15"/>
      <c r="I14" s="15"/>
      <c r="J14" s="15"/>
      <c r="K14" s="15">
        <v>1199</v>
      </c>
      <c r="L14" s="15" t="s">
        <v>0</v>
      </c>
      <c r="M14" s="18" t="s">
        <v>10</v>
      </c>
      <c r="N14" s="18" t="s">
        <v>10</v>
      </c>
      <c r="O14" s="18">
        <v>20</v>
      </c>
      <c r="P14" s="15" t="s">
        <v>0</v>
      </c>
      <c r="AC14" s="19"/>
      <c r="AD14" s="19"/>
      <c r="AE14" s="20"/>
      <c r="AF14" s="11"/>
      <c r="AG14" s="11"/>
    </row>
    <row r="15" spans="1:33" x14ac:dyDescent="0.25">
      <c r="A15" s="15" t="s">
        <v>38</v>
      </c>
      <c r="B15" s="15"/>
      <c r="C15" s="15" t="s">
        <v>39</v>
      </c>
      <c r="D15" s="16">
        <v>33.213009</v>
      </c>
      <c r="E15" s="16">
        <v>-87.545558</v>
      </c>
      <c r="F15" s="15" t="s">
        <v>7</v>
      </c>
      <c r="G15" s="17" t="str">
        <f t="shared" si="0"/>
        <v>https://maps.google.com/?q=33.213009,-87.545558</v>
      </c>
      <c r="H15" s="15"/>
      <c r="I15" s="15"/>
      <c r="J15" s="15"/>
      <c r="K15" s="15">
        <v>1424</v>
      </c>
      <c r="L15" s="15" t="s">
        <v>0</v>
      </c>
      <c r="M15" s="18">
        <v>5</v>
      </c>
      <c r="N15" s="18">
        <v>5</v>
      </c>
      <c r="O15" s="18" t="s">
        <v>10</v>
      </c>
      <c r="P15" s="15" t="s">
        <v>0</v>
      </c>
      <c r="AC15" s="19"/>
      <c r="AD15" s="19"/>
      <c r="AE15" s="20"/>
      <c r="AF15" s="11"/>
      <c r="AG15" s="11"/>
    </row>
    <row r="16" spans="1:33" x14ac:dyDescent="0.25">
      <c r="A16" s="15" t="s">
        <v>40</v>
      </c>
      <c r="B16" s="15"/>
      <c r="C16" s="15" t="s">
        <v>41</v>
      </c>
      <c r="D16" s="16">
        <v>39.088166000000001</v>
      </c>
      <c r="E16" s="16">
        <v>-84.526443999999998</v>
      </c>
      <c r="F16" s="15" t="s">
        <v>7</v>
      </c>
      <c r="G16" s="17" t="str">
        <f t="shared" si="0"/>
        <v>https://maps.google.com/?q=39.088166,-84.526444</v>
      </c>
      <c r="H16" s="15"/>
      <c r="I16" s="15"/>
      <c r="J16" s="15"/>
      <c r="K16" s="15">
        <v>156</v>
      </c>
      <c r="L16" s="15" t="s">
        <v>0</v>
      </c>
      <c r="M16" s="18" t="s">
        <v>10</v>
      </c>
      <c r="N16" s="18" t="s">
        <v>10</v>
      </c>
      <c r="O16" s="18">
        <v>20</v>
      </c>
      <c r="P16" s="15" t="s">
        <v>0</v>
      </c>
      <c r="AC16" s="19"/>
      <c r="AD16" s="19"/>
      <c r="AE16" s="20"/>
      <c r="AF16" s="11"/>
      <c r="AG16" s="11"/>
    </row>
    <row r="17" spans="1:33" x14ac:dyDescent="0.25">
      <c r="A17" s="15" t="s">
        <v>42</v>
      </c>
      <c r="B17" s="15"/>
      <c r="C17" s="15" t="s">
        <v>43</v>
      </c>
      <c r="D17" s="16">
        <v>39.588634999999996</v>
      </c>
      <c r="E17" s="16">
        <v>-84.338122999999996</v>
      </c>
      <c r="F17" s="15" t="s">
        <v>7</v>
      </c>
      <c r="G17" s="17" t="str">
        <f t="shared" si="0"/>
        <v>https://maps.google.com/?q=39.588635,-84.338123</v>
      </c>
      <c r="H17" s="15"/>
      <c r="I17" s="15"/>
      <c r="J17" s="15"/>
      <c r="K17" s="15">
        <v>301</v>
      </c>
      <c r="L17" s="15" t="s">
        <v>0</v>
      </c>
      <c r="M17" s="18" t="s">
        <v>10</v>
      </c>
      <c r="N17" s="18" t="s">
        <v>10</v>
      </c>
      <c r="O17" s="18">
        <v>20</v>
      </c>
      <c r="P17" s="15" t="s">
        <v>0</v>
      </c>
      <c r="AC17" s="19"/>
      <c r="AD17" s="19"/>
      <c r="AE17" s="20"/>
      <c r="AF17" s="11"/>
      <c r="AG17" s="11"/>
    </row>
    <row r="18" spans="1:33" x14ac:dyDescent="0.25">
      <c r="A18" s="15" t="s">
        <v>44</v>
      </c>
      <c r="B18" s="15"/>
      <c r="C18" s="15" t="s">
        <v>45</v>
      </c>
      <c r="D18" s="16">
        <v>38.773418999999997</v>
      </c>
      <c r="E18" s="16">
        <v>-75.228796000000003</v>
      </c>
      <c r="F18" s="15" t="s">
        <v>7</v>
      </c>
      <c r="G18" s="17" t="str">
        <f t="shared" si="0"/>
        <v>https://maps.google.com/?q=38.773419,-75.228796</v>
      </c>
      <c r="H18" s="15"/>
      <c r="I18" s="15"/>
      <c r="J18" s="15"/>
      <c r="K18" s="15">
        <v>1118</v>
      </c>
      <c r="L18" s="15" t="s">
        <v>0</v>
      </c>
      <c r="M18" s="18" t="s">
        <v>10</v>
      </c>
      <c r="N18" s="18" t="s">
        <v>10</v>
      </c>
      <c r="O18" s="18">
        <v>20</v>
      </c>
      <c r="P18" s="15" t="s">
        <v>0</v>
      </c>
      <c r="AC18" s="19"/>
      <c r="AD18" s="19"/>
      <c r="AE18" s="20"/>
      <c r="AF18" s="11"/>
      <c r="AG18" s="11"/>
    </row>
    <row r="19" spans="1:33" x14ac:dyDescent="0.25">
      <c r="A19" s="15" t="s">
        <v>46</v>
      </c>
      <c r="B19" s="15"/>
      <c r="C19" s="15" t="s">
        <v>47</v>
      </c>
      <c r="D19" s="16">
        <v>30.340644000000001</v>
      </c>
      <c r="E19" s="16">
        <v>-87.103092000000004</v>
      </c>
      <c r="F19" s="15" t="s">
        <v>7</v>
      </c>
      <c r="G19" s="17" t="str">
        <f t="shared" si="0"/>
        <v>https://maps.google.com/?q=30.340644,-87.103092</v>
      </c>
      <c r="H19" s="15"/>
      <c r="I19" s="15"/>
      <c r="J19" s="15"/>
      <c r="K19" s="15">
        <v>1413</v>
      </c>
      <c r="L19" s="15" t="s">
        <v>0</v>
      </c>
      <c r="M19" s="18" t="s">
        <v>10</v>
      </c>
      <c r="N19" s="18" t="s">
        <v>10</v>
      </c>
      <c r="O19" s="18">
        <v>20</v>
      </c>
      <c r="P19" s="15" t="s">
        <v>0</v>
      </c>
      <c r="AC19" s="19"/>
      <c r="AD19" s="19"/>
      <c r="AE19" s="20"/>
      <c r="AF19" s="11"/>
      <c r="AG19" s="11"/>
    </row>
    <row r="20" spans="1:33" x14ac:dyDescent="0.25">
      <c r="A20" s="15" t="s">
        <v>48</v>
      </c>
      <c r="B20" s="15"/>
      <c r="C20" s="15" t="s">
        <v>49</v>
      </c>
      <c r="D20" s="16">
        <v>38.960191999999999</v>
      </c>
      <c r="E20" s="16">
        <v>-89.764780000000002</v>
      </c>
      <c r="F20" s="15" t="s">
        <v>7</v>
      </c>
      <c r="G20" s="17" t="str">
        <f t="shared" si="0"/>
        <v>https://maps.google.com/?q=38.960192,-89.76478</v>
      </c>
      <c r="H20" s="15"/>
      <c r="I20" s="15"/>
      <c r="J20" s="15"/>
      <c r="K20" s="15">
        <v>463</v>
      </c>
      <c r="L20" s="15" t="s">
        <v>0</v>
      </c>
      <c r="M20" s="18" t="s">
        <v>10</v>
      </c>
      <c r="N20" s="18" t="s">
        <v>10</v>
      </c>
      <c r="O20" s="18">
        <v>20</v>
      </c>
      <c r="P20" s="15" t="s">
        <v>0</v>
      </c>
      <c r="AC20" s="19"/>
      <c r="AD20" s="19"/>
      <c r="AE20" s="20"/>
      <c r="AF20" s="11"/>
      <c r="AG20" s="11"/>
    </row>
    <row r="21" spans="1:33" x14ac:dyDescent="0.25">
      <c r="A21" s="15" t="s">
        <v>50</v>
      </c>
      <c r="B21" s="15"/>
      <c r="C21" s="15" t="s">
        <v>51</v>
      </c>
      <c r="D21" s="16">
        <v>32.898052</v>
      </c>
      <c r="E21" s="16">
        <v>-96.300079999999994</v>
      </c>
      <c r="F21" s="15" t="s">
        <v>7</v>
      </c>
      <c r="G21" s="17" t="str">
        <f t="shared" si="0"/>
        <v>https://maps.google.com/?q=32.898052,-96.30008</v>
      </c>
      <c r="H21" s="15"/>
      <c r="I21" s="15"/>
      <c r="J21" s="15"/>
      <c r="K21" s="15">
        <v>1117</v>
      </c>
      <c r="L21" s="15" t="s">
        <v>0</v>
      </c>
      <c r="M21" s="18" t="s">
        <v>10</v>
      </c>
      <c r="N21" s="18" t="s">
        <v>10</v>
      </c>
      <c r="O21" s="18">
        <v>20</v>
      </c>
      <c r="P21" s="15" t="s">
        <v>0</v>
      </c>
      <c r="AC21" s="19"/>
      <c r="AD21" s="19"/>
      <c r="AE21" s="20"/>
      <c r="AF21" s="11"/>
      <c r="AG21" s="11"/>
    </row>
    <row r="22" spans="1:33" x14ac:dyDescent="0.25">
      <c r="A22" s="15" t="s">
        <v>52</v>
      </c>
      <c r="B22" s="15"/>
      <c r="C22" s="15" t="s">
        <v>53</v>
      </c>
      <c r="D22" s="16">
        <v>38.664555</v>
      </c>
      <c r="E22" s="16">
        <v>-80.709121999999994</v>
      </c>
      <c r="F22" s="15" t="s">
        <v>7</v>
      </c>
      <c r="G22" s="17" t="str">
        <f t="shared" si="0"/>
        <v>https://maps.google.com/?q=38.664555,-80.709122</v>
      </c>
      <c r="H22" s="15"/>
      <c r="I22" s="15"/>
      <c r="J22" s="15"/>
      <c r="K22" s="15">
        <v>1557</v>
      </c>
      <c r="L22" s="15" t="s">
        <v>0</v>
      </c>
      <c r="M22" s="18">
        <v>10</v>
      </c>
      <c r="N22" s="18" t="s">
        <v>10</v>
      </c>
      <c r="O22" s="18">
        <v>10</v>
      </c>
      <c r="P22" s="15" t="s">
        <v>0</v>
      </c>
      <c r="AC22" s="19"/>
      <c r="AD22" s="19"/>
      <c r="AE22" s="20"/>
      <c r="AF22" s="11"/>
      <c r="AG22" s="11"/>
    </row>
    <row r="23" spans="1:33" x14ac:dyDescent="0.25">
      <c r="A23" s="15" t="s">
        <v>54</v>
      </c>
      <c r="B23" s="15"/>
      <c r="C23" s="15" t="s">
        <v>55</v>
      </c>
      <c r="D23" s="16">
        <v>42.996586000000001</v>
      </c>
      <c r="E23" s="16">
        <v>-78.526291999999998</v>
      </c>
      <c r="F23" s="15" t="s">
        <v>7</v>
      </c>
      <c r="G23" s="17" t="str">
        <f t="shared" si="0"/>
        <v>https://maps.google.com/?q=42.996586,-78.526292</v>
      </c>
      <c r="H23" s="15"/>
      <c r="I23" s="15"/>
      <c r="J23" s="15"/>
      <c r="K23" s="15">
        <v>2193</v>
      </c>
      <c r="L23" s="15" t="s">
        <v>0</v>
      </c>
      <c r="M23" s="18" t="s">
        <v>10</v>
      </c>
      <c r="N23" s="18">
        <v>10</v>
      </c>
      <c r="O23" s="18" t="s">
        <v>10</v>
      </c>
      <c r="P23" s="15" t="s">
        <v>0</v>
      </c>
      <c r="AC23" s="19"/>
      <c r="AD23" s="19"/>
      <c r="AE23" s="20"/>
      <c r="AF23" s="11"/>
      <c r="AG23" s="11"/>
    </row>
    <row r="24" spans="1:33" x14ac:dyDescent="0.25">
      <c r="A24" s="15" t="s">
        <v>21</v>
      </c>
      <c r="B24" s="15"/>
      <c r="C24" s="15" t="s">
        <v>22</v>
      </c>
      <c r="D24" s="16">
        <v>38.516171</v>
      </c>
      <c r="E24" s="16">
        <v>-98.159043999999994</v>
      </c>
      <c r="F24" s="15" t="s">
        <v>7</v>
      </c>
      <c r="G24" s="17" t="str">
        <f t="shared" si="0"/>
        <v>https://maps.google.com/?q=38.516171,-98.159044</v>
      </c>
      <c r="H24" s="15"/>
      <c r="I24" s="15"/>
      <c r="J24" s="15"/>
      <c r="K24" s="15">
        <v>5400</v>
      </c>
      <c r="L24" s="15" t="s">
        <v>0</v>
      </c>
      <c r="M24" s="18">
        <v>10</v>
      </c>
      <c r="N24" s="18">
        <v>10</v>
      </c>
      <c r="O24" s="18" t="s">
        <v>10</v>
      </c>
      <c r="P24" s="15" t="s">
        <v>0</v>
      </c>
      <c r="AC24" s="19"/>
      <c r="AD24" s="19"/>
      <c r="AE24" s="20"/>
      <c r="AF24" s="11"/>
      <c r="AG24" s="11"/>
    </row>
    <row r="25" spans="1:33" x14ac:dyDescent="0.25">
      <c r="A25" s="15" t="s">
        <v>56</v>
      </c>
      <c r="B25" s="15"/>
      <c r="C25" s="15" t="s">
        <v>57</v>
      </c>
      <c r="D25" s="16">
        <v>43.026266</v>
      </c>
      <c r="E25" s="16">
        <v>-124.414924</v>
      </c>
      <c r="F25" s="15" t="s">
        <v>7</v>
      </c>
      <c r="G25" s="17" t="str">
        <f t="shared" si="0"/>
        <v>https://maps.google.com/?q=43.026266,-124.414924</v>
      </c>
      <c r="H25" s="15"/>
      <c r="I25" s="15"/>
      <c r="J25" s="15"/>
      <c r="K25" s="15">
        <v>8913</v>
      </c>
      <c r="L25" s="15" t="s">
        <v>0</v>
      </c>
      <c r="M25" s="18">
        <v>10</v>
      </c>
      <c r="N25" s="18">
        <v>10</v>
      </c>
      <c r="O25" s="18" t="s">
        <v>10</v>
      </c>
      <c r="P25" s="15" t="s">
        <v>0</v>
      </c>
      <c r="AC25" s="19"/>
      <c r="AD25" s="19"/>
      <c r="AE25" s="20"/>
      <c r="AF25" s="11"/>
      <c r="AG25" s="11"/>
    </row>
    <row r="26" spans="1:33" x14ac:dyDescent="0.25">
      <c r="A26" s="15" t="s">
        <v>58</v>
      </c>
      <c r="B26" s="15"/>
      <c r="C26" s="15" t="s">
        <v>59</v>
      </c>
      <c r="D26" s="16">
        <v>44.085514000000003</v>
      </c>
      <c r="E26" s="16">
        <v>-71.684162999999998</v>
      </c>
      <c r="F26" s="15" t="s">
        <v>7</v>
      </c>
      <c r="G26" s="17" t="str">
        <f t="shared" si="0"/>
        <v>https://maps.google.com/?q=44.085514,-71.684163</v>
      </c>
      <c r="H26" s="15"/>
      <c r="I26" s="15"/>
      <c r="J26" s="15"/>
      <c r="K26" s="15">
        <v>2982</v>
      </c>
      <c r="L26" s="15" t="s">
        <v>0</v>
      </c>
      <c r="M26" s="18">
        <v>20</v>
      </c>
      <c r="N26" s="18" t="s">
        <v>10</v>
      </c>
      <c r="O26" s="18" t="s">
        <v>10</v>
      </c>
      <c r="P26" s="15" t="s">
        <v>0</v>
      </c>
      <c r="AC26" s="19"/>
      <c r="AD26" s="19"/>
      <c r="AE26" s="20"/>
      <c r="AF26" s="11"/>
      <c r="AG26" s="11"/>
    </row>
    <row r="27" spans="1:33" x14ac:dyDescent="0.25">
      <c r="A27" s="15" t="s">
        <v>60</v>
      </c>
      <c r="B27" s="15"/>
      <c r="C27" s="15" t="s">
        <v>61</v>
      </c>
      <c r="D27" s="16">
        <v>37.646785999999999</v>
      </c>
      <c r="E27" s="16">
        <v>-115.745728</v>
      </c>
      <c r="F27" s="15" t="s">
        <v>7</v>
      </c>
      <c r="G27" s="17" t="str">
        <f t="shared" si="0"/>
        <v>https://maps.google.com/?q=37.646786,-115.745728</v>
      </c>
      <c r="H27" s="15"/>
      <c r="I27" s="15"/>
      <c r="J27" s="15"/>
      <c r="K27" s="15">
        <v>9320</v>
      </c>
      <c r="L27" s="15" t="s">
        <v>0</v>
      </c>
      <c r="M27" s="18" t="s">
        <v>10</v>
      </c>
      <c r="N27" s="18" t="s">
        <v>10</v>
      </c>
      <c r="O27" s="18">
        <v>35</v>
      </c>
      <c r="P27" s="15" t="s">
        <v>0</v>
      </c>
      <c r="AC27" s="19"/>
      <c r="AD27" s="19"/>
      <c r="AE27" s="20"/>
      <c r="AF27" s="11"/>
      <c r="AG27" s="11"/>
    </row>
    <row r="28" spans="1:33" x14ac:dyDescent="0.25">
      <c r="A28" s="15" t="s">
        <v>62</v>
      </c>
      <c r="B28" s="15"/>
      <c r="C28" s="15" t="s">
        <v>63</v>
      </c>
      <c r="D28" s="16">
        <v>35.301251000000001</v>
      </c>
      <c r="E28" s="16">
        <v>-83.110129999999998</v>
      </c>
      <c r="F28" s="15" t="s">
        <v>7</v>
      </c>
      <c r="G28" s="17" t="str">
        <f t="shared" si="0"/>
        <v>https://maps.google.com/?q=35.301251,-83.11013</v>
      </c>
      <c r="H28" s="15"/>
      <c r="I28" s="15"/>
      <c r="J28" s="15"/>
      <c r="K28" s="15">
        <v>1474</v>
      </c>
      <c r="L28" s="15" t="s">
        <v>0</v>
      </c>
      <c r="M28" s="18">
        <v>10</v>
      </c>
      <c r="N28" s="18">
        <v>10</v>
      </c>
      <c r="O28" s="18" t="s">
        <v>10</v>
      </c>
      <c r="P28" s="15" t="s">
        <v>0</v>
      </c>
      <c r="AC28" s="19"/>
      <c r="AD28" s="19"/>
      <c r="AE28" s="20"/>
      <c r="AF28" s="11"/>
      <c r="AG28" s="11"/>
    </row>
    <row r="29" spans="1:33" x14ac:dyDescent="0.25">
      <c r="A29" s="15" t="s">
        <v>64</v>
      </c>
      <c r="B29" s="15"/>
      <c r="C29" s="15" t="s">
        <v>65</v>
      </c>
      <c r="D29" s="16">
        <v>40.186129999999999</v>
      </c>
      <c r="E29" s="16">
        <v>-79.462969999999999</v>
      </c>
      <c r="F29" s="15" t="s">
        <v>7</v>
      </c>
      <c r="G29" s="17" t="str">
        <f t="shared" si="0"/>
        <v>https://maps.google.com/?q=40.18613,-79.46297</v>
      </c>
      <c r="H29" s="15"/>
      <c r="I29" s="15"/>
      <c r="J29" s="15"/>
      <c r="K29" s="15">
        <v>703</v>
      </c>
      <c r="L29" s="15" t="s">
        <v>0</v>
      </c>
      <c r="M29" s="18" t="s">
        <v>10</v>
      </c>
      <c r="N29" s="18" t="s">
        <v>10</v>
      </c>
      <c r="O29" s="18">
        <v>20</v>
      </c>
      <c r="P29" s="15" t="s">
        <v>0</v>
      </c>
      <c r="AC29" s="19"/>
      <c r="AD29" s="19"/>
      <c r="AE29" s="20"/>
      <c r="AF29" s="11"/>
      <c r="AG29" s="11"/>
    </row>
    <row r="30" spans="1:33" x14ac:dyDescent="0.25">
      <c r="A30" s="15" t="s">
        <v>68</v>
      </c>
      <c r="B30" s="15"/>
      <c r="C30" s="15" t="s">
        <v>69</v>
      </c>
      <c r="D30" s="16">
        <v>45.725648</v>
      </c>
      <c r="E30" s="16">
        <v>-73.687370999999999</v>
      </c>
      <c r="F30" s="15" t="s">
        <v>7</v>
      </c>
      <c r="G30" s="17" t="str">
        <f t="shared" si="0"/>
        <v>https://maps.google.com/?q=45.725648,-73.687371</v>
      </c>
      <c r="H30" s="15"/>
      <c r="I30" s="15"/>
      <c r="J30" s="15"/>
      <c r="K30" s="15">
        <v>6146</v>
      </c>
      <c r="L30" s="15" t="s">
        <v>0</v>
      </c>
      <c r="M30" s="18">
        <v>10</v>
      </c>
      <c r="N30" s="18" t="s">
        <v>10</v>
      </c>
      <c r="O30" s="18">
        <v>10</v>
      </c>
      <c r="P30" s="15" t="s">
        <v>0</v>
      </c>
      <c r="AC30" s="19"/>
      <c r="AD30" s="19"/>
      <c r="AE30" s="20"/>
      <c r="AF30" s="11"/>
      <c r="AG30" s="11"/>
    </row>
    <row r="31" spans="1:33" x14ac:dyDescent="0.25">
      <c r="A31" s="15" t="s">
        <v>70</v>
      </c>
      <c r="B31" s="15"/>
      <c r="C31" s="15" t="s">
        <v>71</v>
      </c>
      <c r="D31" s="16">
        <v>40.696142999999999</v>
      </c>
      <c r="E31" s="16">
        <v>-80.010345000000001</v>
      </c>
      <c r="F31" s="15" t="s">
        <v>7</v>
      </c>
      <c r="G31" s="17" t="str">
        <f t="shared" si="0"/>
        <v>https://maps.google.com/?q=40.696143,-80.010345</v>
      </c>
      <c r="H31" s="15"/>
      <c r="I31" s="15"/>
      <c r="J31" s="15"/>
      <c r="K31" s="15">
        <v>1678</v>
      </c>
      <c r="L31" s="15" t="s">
        <v>0</v>
      </c>
      <c r="M31" s="18" t="s">
        <v>10</v>
      </c>
      <c r="N31" s="18" t="s">
        <v>10</v>
      </c>
      <c r="O31" s="18">
        <v>15</v>
      </c>
      <c r="P31" s="15" t="s">
        <v>0</v>
      </c>
      <c r="AC31" s="19"/>
      <c r="AD31" s="19"/>
      <c r="AE31" s="20"/>
      <c r="AF31" s="11"/>
      <c r="AG31" s="11"/>
    </row>
    <row r="32" spans="1:33" x14ac:dyDescent="0.25">
      <c r="A32" s="15" t="s">
        <v>72</v>
      </c>
      <c r="B32" s="15"/>
      <c r="C32" s="15" t="s">
        <v>73</v>
      </c>
      <c r="D32" s="16">
        <v>27.962161999999999</v>
      </c>
      <c r="E32" s="16">
        <v>-82.504672999999997</v>
      </c>
      <c r="F32" s="15" t="s">
        <v>7</v>
      </c>
      <c r="G32" s="17" t="str">
        <f t="shared" si="0"/>
        <v>https://maps.google.com/?q=27.962162,-82.504673</v>
      </c>
      <c r="H32" s="15"/>
      <c r="I32" s="15"/>
      <c r="J32" s="15"/>
      <c r="K32" s="15">
        <v>1831</v>
      </c>
      <c r="L32" s="15" t="s">
        <v>0</v>
      </c>
      <c r="M32" s="18" t="s">
        <v>10</v>
      </c>
      <c r="N32" s="18" t="s">
        <v>10</v>
      </c>
      <c r="O32" s="18">
        <v>20</v>
      </c>
      <c r="P32" s="15" t="s">
        <v>0</v>
      </c>
      <c r="AC32" s="19"/>
      <c r="AD32" s="19"/>
      <c r="AE32" s="20"/>
      <c r="AF32" s="11"/>
      <c r="AG32" s="11"/>
    </row>
    <row r="33" spans="1:33" x14ac:dyDescent="0.25">
      <c r="A33" s="15" t="s">
        <v>74</v>
      </c>
      <c r="B33" s="15"/>
      <c r="C33" s="15" t="s">
        <v>75</v>
      </c>
      <c r="D33" s="16">
        <v>36.115667999999999</v>
      </c>
      <c r="E33" s="16">
        <v>-97.032230999999996</v>
      </c>
      <c r="F33" s="15" t="s">
        <v>7</v>
      </c>
      <c r="G33" s="17" t="str">
        <f t="shared" si="0"/>
        <v>https://maps.google.com/?q=36.115668,-97.032231</v>
      </c>
      <c r="H33" s="15"/>
      <c r="I33" s="15"/>
      <c r="J33" s="15"/>
      <c r="K33" s="15">
        <v>3840</v>
      </c>
      <c r="L33" s="15" t="s">
        <v>0</v>
      </c>
      <c r="M33" s="18">
        <v>10</v>
      </c>
      <c r="N33" s="18">
        <v>10</v>
      </c>
      <c r="O33" s="18" t="s">
        <v>10</v>
      </c>
      <c r="P33" s="15" t="s">
        <v>0</v>
      </c>
      <c r="AC33" s="19"/>
      <c r="AD33" s="19"/>
      <c r="AE33" s="20"/>
      <c r="AF33" s="11"/>
      <c r="AG33" s="11"/>
    </row>
    <row r="34" spans="1:33" x14ac:dyDescent="0.25">
      <c r="A34" s="15" t="s">
        <v>76</v>
      </c>
      <c r="B34" s="15"/>
      <c r="C34" s="15" t="s">
        <v>77</v>
      </c>
      <c r="D34" s="16">
        <v>43.983184999999999</v>
      </c>
      <c r="E34" s="16">
        <v>-78.291283000000007</v>
      </c>
      <c r="F34" s="15" t="s">
        <v>955</v>
      </c>
      <c r="G34" s="17" t="str">
        <f t="shared" si="0"/>
        <v>https://maps.google.com/?q=43.983185,-78.291283</v>
      </c>
      <c r="H34" s="15"/>
      <c r="I34" s="15"/>
      <c r="J34" s="15"/>
      <c r="K34" s="15">
        <v>1942</v>
      </c>
      <c r="L34" s="15" t="s">
        <v>0</v>
      </c>
      <c r="M34" s="18">
        <v>10</v>
      </c>
      <c r="N34" s="18" t="s">
        <v>10</v>
      </c>
      <c r="O34" s="18">
        <v>12</v>
      </c>
      <c r="P34" s="15" t="s">
        <v>0</v>
      </c>
      <c r="AC34" s="19"/>
      <c r="AD34" s="19"/>
      <c r="AE34" s="20"/>
      <c r="AF34" s="11"/>
      <c r="AG34" s="11"/>
    </row>
    <row r="35" spans="1:33" x14ac:dyDescent="0.25">
      <c r="A35" s="15" t="s">
        <v>78</v>
      </c>
      <c r="B35" s="15"/>
      <c r="C35" s="15" t="s">
        <v>79</v>
      </c>
      <c r="D35" s="16">
        <v>40.312610999999997</v>
      </c>
      <c r="E35" s="16">
        <v>-74.605626999999998</v>
      </c>
      <c r="F35" s="15" t="s">
        <v>7</v>
      </c>
      <c r="G35" s="17" t="str">
        <f t="shared" si="0"/>
        <v>https://maps.google.com/?q=40.312611,-74.605627</v>
      </c>
      <c r="H35" s="15"/>
      <c r="I35" s="15"/>
      <c r="J35" s="15"/>
      <c r="K35" s="15">
        <v>6781</v>
      </c>
      <c r="L35" s="15" t="s">
        <v>0</v>
      </c>
      <c r="M35" s="18">
        <v>10</v>
      </c>
      <c r="N35" s="18">
        <v>10</v>
      </c>
      <c r="O35" s="18" t="s">
        <v>10</v>
      </c>
      <c r="P35" s="15" t="s">
        <v>0</v>
      </c>
      <c r="AC35" s="19"/>
      <c r="AD35" s="19"/>
      <c r="AE35" s="20"/>
      <c r="AF35" s="11"/>
      <c r="AG35" s="11"/>
    </row>
    <row r="36" spans="1:33" x14ac:dyDescent="0.25">
      <c r="A36" s="15" t="s">
        <v>80</v>
      </c>
      <c r="B36" s="15"/>
      <c r="C36" s="15" t="s">
        <v>81</v>
      </c>
      <c r="D36" s="16">
        <v>38.960780999999997</v>
      </c>
      <c r="E36" s="16">
        <v>-89.764566000000002</v>
      </c>
      <c r="F36" s="15" t="s">
        <v>7</v>
      </c>
      <c r="G36" s="17" t="str">
        <f t="shared" si="0"/>
        <v>https://maps.google.com/?q=38.960781,-89.764566</v>
      </c>
      <c r="H36" s="15"/>
      <c r="I36" s="15"/>
      <c r="J36" s="15"/>
      <c r="K36" s="15">
        <v>1438</v>
      </c>
      <c r="L36" s="15" t="s">
        <v>0</v>
      </c>
      <c r="M36" s="18">
        <v>10</v>
      </c>
      <c r="N36" s="18">
        <v>10</v>
      </c>
      <c r="O36" s="18" t="s">
        <v>10</v>
      </c>
      <c r="P36" s="15" t="s">
        <v>0</v>
      </c>
      <c r="AC36" s="19"/>
      <c r="AD36" s="19"/>
      <c r="AE36" s="20"/>
      <c r="AF36" s="11"/>
      <c r="AG36" s="11"/>
    </row>
    <row r="37" spans="1:33" x14ac:dyDescent="0.25">
      <c r="A37" s="15" t="s">
        <v>82</v>
      </c>
      <c r="B37" s="15"/>
      <c r="C37" s="15" t="s">
        <v>83</v>
      </c>
      <c r="D37" s="16">
        <v>36.261198</v>
      </c>
      <c r="E37" s="16">
        <v>-90.971057000000002</v>
      </c>
      <c r="F37" s="15" t="s">
        <v>7</v>
      </c>
      <c r="G37" s="17" t="str">
        <f t="shared" si="0"/>
        <v>https://maps.google.com/?q=36.261198,-90.971057</v>
      </c>
      <c r="H37" s="15"/>
      <c r="I37" s="15"/>
      <c r="J37" s="15"/>
      <c r="K37" s="15">
        <v>892</v>
      </c>
      <c r="L37" s="15" t="s">
        <v>0</v>
      </c>
      <c r="M37" s="18" t="s">
        <v>10</v>
      </c>
      <c r="N37" s="18" t="s">
        <v>10</v>
      </c>
      <c r="O37" s="18">
        <v>20</v>
      </c>
      <c r="P37" s="15" t="s">
        <v>0</v>
      </c>
      <c r="AC37" s="13"/>
      <c r="AD37" s="13"/>
      <c r="AE37" s="14"/>
      <c r="AF37" s="11"/>
      <c r="AG37" s="11"/>
    </row>
    <row r="38" spans="1:33" x14ac:dyDescent="0.25">
      <c r="A38" s="15" t="s">
        <v>84</v>
      </c>
      <c r="B38" s="15"/>
      <c r="C38" s="15" t="s">
        <v>85</v>
      </c>
      <c r="D38" s="16">
        <v>33.831518000000003</v>
      </c>
      <c r="E38" s="16">
        <v>-116.53479400000001</v>
      </c>
      <c r="F38" s="15" t="s">
        <v>7</v>
      </c>
      <c r="G38" s="17" t="str">
        <f t="shared" si="0"/>
        <v>https://maps.google.com/?q=33.831518,-116.534794</v>
      </c>
      <c r="H38" s="15"/>
      <c r="I38" s="15"/>
      <c r="J38" s="15"/>
      <c r="K38" s="15">
        <v>9941</v>
      </c>
      <c r="L38" s="15" t="s">
        <v>0</v>
      </c>
      <c r="M38" s="18">
        <v>10</v>
      </c>
      <c r="N38" s="18">
        <v>10</v>
      </c>
      <c r="O38" s="18" t="s">
        <v>10</v>
      </c>
      <c r="P38" s="15" t="s">
        <v>0</v>
      </c>
      <c r="AC38" s="19"/>
      <c r="AD38" s="19"/>
      <c r="AE38" s="20"/>
      <c r="AF38" s="11"/>
      <c r="AG38" s="11"/>
    </row>
    <row r="39" spans="1:33" x14ac:dyDescent="0.25">
      <c r="A39" s="15" t="s">
        <v>86</v>
      </c>
      <c r="B39" s="15"/>
      <c r="C39" s="15" t="s">
        <v>87</v>
      </c>
      <c r="D39" s="16">
        <v>36.084783000000002</v>
      </c>
      <c r="E39" s="16">
        <v>-79.805756000000002</v>
      </c>
      <c r="F39" s="15" t="s">
        <v>7</v>
      </c>
      <c r="G39" s="17" t="str">
        <f t="shared" si="0"/>
        <v>https://maps.google.com/?q=36.084783,-79.805756</v>
      </c>
      <c r="H39" s="15"/>
      <c r="I39" s="15"/>
      <c r="J39" s="15"/>
      <c r="K39" s="15">
        <v>1736</v>
      </c>
      <c r="L39" s="15" t="s">
        <v>0</v>
      </c>
      <c r="M39" s="18">
        <v>10</v>
      </c>
      <c r="N39" s="18">
        <v>10</v>
      </c>
      <c r="O39" s="18" t="s">
        <v>10</v>
      </c>
      <c r="P39" s="15" t="s">
        <v>0</v>
      </c>
      <c r="AC39" s="19"/>
      <c r="AD39" s="19"/>
      <c r="AE39" s="20"/>
      <c r="AF39" s="11"/>
      <c r="AG39" s="11"/>
    </row>
    <row r="40" spans="1:33" x14ac:dyDescent="0.25">
      <c r="A40" s="15" t="s">
        <v>88</v>
      </c>
      <c r="B40" s="15"/>
      <c r="C40" s="15" t="s">
        <v>89</v>
      </c>
      <c r="D40" s="16">
        <v>37.728605000000002</v>
      </c>
      <c r="E40" s="16">
        <v>-79.357630999999998</v>
      </c>
      <c r="F40" s="15" t="s">
        <v>7</v>
      </c>
      <c r="G40" s="17" t="str">
        <f t="shared" si="0"/>
        <v>https://maps.google.com/?q=37.728605,-79.357631</v>
      </c>
      <c r="H40" s="15"/>
      <c r="I40" s="15"/>
      <c r="J40" s="15"/>
      <c r="K40" s="15">
        <v>4742</v>
      </c>
      <c r="L40" s="15" t="s">
        <v>0</v>
      </c>
      <c r="M40" s="18">
        <v>10</v>
      </c>
      <c r="N40" s="18">
        <v>10</v>
      </c>
      <c r="O40" s="18" t="s">
        <v>10</v>
      </c>
      <c r="P40" s="15" t="s">
        <v>0</v>
      </c>
      <c r="AC40" s="19"/>
      <c r="AD40" s="19"/>
      <c r="AE40" s="20"/>
      <c r="AF40" s="11"/>
      <c r="AG40" s="11"/>
    </row>
    <row r="41" spans="1:33" x14ac:dyDescent="0.25">
      <c r="A41" s="15" t="s">
        <v>90</v>
      </c>
      <c r="B41" s="15"/>
      <c r="C41" s="15" t="s">
        <v>91</v>
      </c>
      <c r="D41" s="16">
        <v>42.124018999999997</v>
      </c>
      <c r="E41" s="16">
        <v>-73.354204999999993</v>
      </c>
      <c r="F41" s="15" t="s">
        <v>7</v>
      </c>
      <c r="G41" s="17" t="str">
        <f t="shared" si="0"/>
        <v>https://maps.google.com/?q=42.124019,-73.354205</v>
      </c>
      <c r="H41" s="15"/>
      <c r="I41" s="15"/>
      <c r="J41" s="15"/>
      <c r="K41" s="15">
        <v>6276</v>
      </c>
      <c r="L41" s="15" t="s">
        <v>0</v>
      </c>
      <c r="M41" s="18">
        <v>10</v>
      </c>
      <c r="N41" s="18">
        <v>10</v>
      </c>
      <c r="O41" s="18" t="s">
        <v>10</v>
      </c>
      <c r="P41" s="15" t="s">
        <v>0</v>
      </c>
      <c r="AC41" s="19"/>
      <c r="AD41" s="19"/>
      <c r="AE41" s="20"/>
      <c r="AF41" s="11"/>
      <c r="AG41" s="11"/>
    </row>
    <row r="42" spans="1:33" x14ac:dyDescent="0.25">
      <c r="A42" s="15" t="s">
        <v>92</v>
      </c>
      <c r="B42" s="15"/>
      <c r="C42" s="15" t="s">
        <v>93</v>
      </c>
      <c r="D42" s="16">
        <v>43.765259999999998</v>
      </c>
      <c r="E42" s="16">
        <v>-103.60457100000001</v>
      </c>
      <c r="F42" s="15" t="s">
        <v>7</v>
      </c>
      <c r="G42" s="17" t="str">
        <f t="shared" si="0"/>
        <v>https://maps.google.com/?q=43.76526,-103.604571</v>
      </c>
      <c r="H42" s="15"/>
      <c r="I42" s="15"/>
      <c r="J42" s="15"/>
      <c r="K42" s="15">
        <v>2022</v>
      </c>
      <c r="L42" s="15" t="s">
        <v>0</v>
      </c>
      <c r="M42" s="18" t="s">
        <v>10</v>
      </c>
      <c r="N42" s="18" t="s">
        <v>10</v>
      </c>
      <c r="O42" s="18">
        <v>10</v>
      </c>
      <c r="P42" s="15" t="s">
        <v>0</v>
      </c>
      <c r="AC42" s="19"/>
      <c r="AD42" s="19"/>
      <c r="AE42" s="20"/>
      <c r="AF42" s="11"/>
      <c r="AG42" s="11"/>
    </row>
    <row r="43" spans="1:33" x14ac:dyDescent="0.25">
      <c r="A43" s="15" t="s">
        <v>94</v>
      </c>
      <c r="B43" s="15"/>
      <c r="C43" s="15" t="s">
        <v>95</v>
      </c>
      <c r="D43" s="16">
        <v>28.370965999999999</v>
      </c>
      <c r="E43" s="16">
        <v>-81.522193999999999</v>
      </c>
      <c r="F43" s="15" t="s">
        <v>7</v>
      </c>
      <c r="G43" s="17" t="str">
        <f t="shared" si="0"/>
        <v>https://maps.google.com/?q=28.370966,-81.522194</v>
      </c>
      <c r="H43" s="15"/>
      <c r="I43" s="15"/>
      <c r="J43" s="15"/>
      <c r="K43" s="15">
        <v>3235</v>
      </c>
      <c r="L43" s="15" t="s">
        <v>0</v>
      </c>
      <c r="M43" s="18">
        <v>10</v>
      </c>
      <c r="N43" s="18">
        <v>10</v>
      </c>
      <c r="O43" s="18" t="s">
        <v>10</v>
      </c>
      <c r="P43" s="15" t="s">
        <v>0</v>
      </c>
      <c r="AC43" s="19"/>
      <c r="AD43" s="19"/>
      <c r="AE43" s="20"/>
      <c r="AF43" s="11"/>
      <c r="AG43" s="11"/>
    </row>
    <row r="44" spans="1:33" x14ac:dyDescent="0.25">
      <c r="A44" s="15" t="s">
        <v>66</v>
      </c>
      <c r="B44" s="15"/>
      <c r="C44" s="15" t="s">
        <v>67</v>
      </c>
      <c r="D44" s="16">
        <v>46.851489999999998</v>
      </c>
      <c r="E44" s="16">
        <v>-96.861249999999998</v>
      </c>
      <c r="F44" s="15" t="s">
        <v>7</v>
      </c>
      <c r="G44" s="17" t="str">
        <f t="shared" si="0"/>
        <v>https://maps.google.com/?q=46.85149,-96.86125</v>
      </c>
      <c r="H44" s="15"/>
      <c r="I44" s="15"/>
      <c r="J44" s="15"/>
      <c r="K44" s="15">
        <v>1777</v>
      </c>
      <c r="L44" s="15" t="s">
        <v>0</v>
      </c>
      <c r="M44" s="18">
        <v>10</v>
      </c>
      <c r="N44" s="18">
        <v>10</v>
      </c>
      <c r="O44" s="18">
        <v>10</v>
      </c>
      <c r="P44" s="15" t="s">
        <v>0</v>
      </c>
      <c r="AC44" s="19"/>
      <c r="AD44" s="19"/>
      <c r="AE44" s="20"/>
      <c r="AF44" s="11"/>
      <c r="AG44" s="11"/>
    </row>
    <row r="45" spans="1:33" x14ac:dyDescent="0.25">
      <c r="A45" s="15" t="s">
        <v>96</v>
      </c>
      <c r="B45" s="15"/>
      <c r="C45" s="15" t="s">
        <v>97</v>
      </c>
      <c r="D45" s="16">
        <v>43.503763999999997</v>
      </c>
      <c r="E45" s="16">
        <v>-65.734134999999995</v>
      </c>
      <c r="F45" s="15" t="s">
        <v>7</v>
      </c>
      <c r="G45" s="17" t="str">
        <f t="shared" si="0"/>
        <v>https://maps.google.com/?q=43.503764,-65.734135</v>
      </c>
      <c r="H45" s="15"/>
      <c r="I45" s="15"/>
      <c r="J45" s="15"/>
      <c r="K45" s="15">
        <v>19761</v>
      </c>
      <c r="L45" s="15" t="s">
        <v>0</v>
      </c>
      <c r="M45" s="18" t="s">
        <v>10</v>
      </c>
      <c r="N45" s="18" t="s">
        <v>10</v>
      </c>
      <c r="O45" s="18">
        <v>20</v>
      </c>
      <c r="P45" s="15" t="s">
        <v>0</v>
      </c>
      <c r="AC45" s="19"/>
      <c r="AD45" s="19"/>
      <c r="AE45" s="20"/>
      <c r="AF45" s="11"/>
      <c r="AG45" s="11"/>
    </row>
    <row r="46" spans="1:33" x14ac:dyDescent="0.25">
      <c r="A46" s="15" t="s">
        <v>98</v>
      </c>
      <c r="B46" s="15"/>
      <c r="C46" s="15" t="s">
        <v>99</v>
      </c>
      <c r="D46" s="16">
        <v>43.628995000000003</v>
      </c>
      <c r="E46" s="16">
        <v>-72.975879000000006</v>
      </c>
      <c r="F46" s="15" t="s">
        <v>7</v>
      </c>
      <c r="G46" s="17" t="str">
        <f t="shared" si="0"/>
        <v>https://maps.google.com/?q=43.628995,-72.975879</v>
      </c>
      <c r="H46" s="15"/>
      <c r="I46" s="15"/>
      <c r="J46" s="15"/>
      <c r="K46" s="15">
        <v>2414</v>
      </c>
      <c r="L46" s="15" t="s">
        <v>0</v>
      </c>
      <c r="M46" s="18">
        <v>5</v>
      </c>
      <c r="N46" s="18" t="s">
        <v>10</v>
      </c>
      <c r="O46" s="18" t="s">
        <v>10</v>
      </c>
      <c r="P46" s="15" t="s">
        <v>0</v>
      </c>
      <c r="AC46" s="19"/>
      <c r="AD46" s="19"/>
      <c r="AE46" s="20"/>
      <c r="AF46" s="11"/>
      <c r="AG46" s="11"/>
    </row>
    <row r="47" spans="1:33" x14ac:dyDescent="0.25">
      <c r="A47" s="15" t="s">
        <v>100</v>
      </c>
      <c r="B47" s="15"/>
      <c r="C47" s="15" t="s">
        <v>101</v>
      </c>
      <c r="D47" s="16">
        <v>43.089157</v>
      </c>
      <c r="E47" s="16">
        <v>-79.108273999999994</v>
      </c>
      <c r="F47" s="15" t="s">
        <v>7</v>
      </c>
      <c r="G47" s="17" t="str">
        <f t="shared" si="0"/>
        <v>https://maps.google.com/?q=43.089157,-79.108274</v>
      </c>
      <c r="H47" s="15"/>
      <c r="I47" s="15"/>
      <c r="J47" s="15"/>
      <c r="K47" s="15">
        <v>946</v>
      </c>
      <c r="L47" s="15" t="s">
        <v>0</v>
      </c>
      <c r="M47" s="18" t="s">
        <v>10</v>
      </c>
      <c r="N47" s="18" t="s">
        <v>10</v>
      </c>
      <c r="O47" s="18">
        <v>20</v>
      </c>
      <c r="P47" s="15" t="s">
        <v>0</v>
      </c>
      <c r="AC47" s="19"/>
      <c r="AD47" s="19"/>
      <c r="AE47" s="20"/>
      <c r="AF47" s="11"/>
      <c r="AG47" s="11"/>
    </row>
    <row r="48" spans="1:33" x14ac:dyDescent="0.25">
      <c r="A48" s="15" t="s">
        <v>102</v>
      </c>
      <c r="B48" s="15"/>
      <c r="C48" s="15" t="s">
        <v>103</v>
      </c>
      <c r="D48" s="16">
        <v>24.561433000000001</v>
      </c>
      <c r="E48" s="16">
        <v>-81.800308000000001</v>
      </c>
      <c r="F48" s="15" t="s">
        <v>7</v>
      </c>
      <c r="G48" s="17" t="str">
        <f t="shared" si="0"/>
        <v>https://maps.google.com/?q=24.561433,-81.800308</v>
      </c>
      <c r="H48" s="15"/>
      <c r="I48" s="15"/>
      <c r="J48" s="15"/>
      <c r="K48" s="15">
        <v>19761</v>
      </c>
      <c r="L48" s="15" t="s">
        <v>0</v>
      </c>
      <c r="M48" s="18">
        <v>10</v>
      </c>
      <c r="N48" s="18">
        <v>10</v>
      </c>
      <c r="O48" s="18" t="s">
        <v>10</v>
      </c>
      <c r="P48" s="15" t="s">
        <v>0</v>
      </c>
      <c r="AC48" s="19"/>
      <c r="AD48" s="19"/>
      <c r="AE48" s="20"/>
      <c r="AF48" s="11"/>
      <c r="AG48" s="11"/>
    </row>
    <row r="49" spans="1:33" x14ac:dyDescent="0.25">
      <c r="A49" s="15" t="s">
        <v>104</v>
      </c>
      <c r="B49" s="15"/>
      <c r="C49" s="15" t="s">
        <v>105</v>
      </c>
      <c r="D49" s="16">
        <v>53.013829000000001</v>
      </c>
      <c r="E49" s="16">
        <v>-108.935216</v>
      </c>
      <c r="F49" s="15" t="s">
        <v>7</v>
      </c>
      <c r="G49" s="17" t="str">
        <f t="shared" si="0"/>
        <v>https://maps.google.com/?q=53.013829,-108.935216</v>
      </c>
      <c r="H49" s="15"/>
      <c r="I49" s="15"/>
      <c r="J49" s="15"/>
      <c r="K49" s="15">
        <v>9706</v>
      </c>
      <c r="L49" s="15" t="s">
        <v>0</v>
      </c>
      <c r="M49" s="18">
        <v>10</v>
      </c>
      <c r="N49" s="18">
        <v>10</v>
      </c>
      <c r="O49" s="18" t="s">
        <v>10</v>
      </c>
      <c r="P49" s="15" t="s">
        <v>0</v>
      </c>
      <c r="AC49" s="19"/>
      <c r="AD49" s="19"/>
      <c r="AE49" s="20"/>
      <c r="AF49" s="11"/>
      <c r="AG49" s="11"/>
    </row>
    <row r="50" spans="1:33" x14ac:dyDescent="0.25">
      <c r="A50" s="15" t="s">
        <v>106</v>
      </c>
      <c r="B50" s="15"/>
      <c r="C50" s="15" t="s">
        <v>107</v>
      </c>
      <c r="D50" s="16">
        <v>42.350504999999998</v>
      </c>
      <c r="E50" s="16">
        <v>-83.084210999999996</v>
      </c>
      <c r="F50" s="15" t="s">
        <v>7</v>
      </c>
      <c r="G50" s="17" t="str">
        <f t="shared" si="0"/>
        <v>https://maps.google.com/?q=42.350505,-83.084211</v>
      </c>
      <c r="H50" s="15"/>
      <c r="I50" s="15"/>
      <c r="J50" s="15"/>
      <c r="K50" s="15">
        <v>914</v>
      </c>
      <c r="L50" s="15" t="s">
        <v>0</v>
      </c>
      <c r="M50" s="18" t="s">
        <v>10</v>
      </c>
      <c r="N50" s="18" t="s">
        <v>10</v>
      </c>
      <c r="O50" s="18">
        <v>15</v>
      </c>
      <c r="P50" s="15" t="s">
        <v>0</v>
      </c>
      <c r="AC50" s="19"/>
      <c r="AD50" s="19"/>
      <c r="AE50" s="20"/>
      <c r="AF50" s="11"/>
      <c r="AG50" s="11"/>
    </row>
    <row r="51" spans="1:33" x14ac:dyDescent="0.25">
      <c r="A51" s="15" t="s">
        <v>108</v>
      </c>
      <c r="B51" s="15"/>
      <c r="C51" s="15" t="s">
        <v>109</v>
      </c>
      <c r="D51" s="16">
        <v>30.131851999999999</v>
      </c>
      <c r="E51" s="16">
        <v>-98.013682000000003</v>
      </c>
      <c r="F51" s="15" t="s">
        <v>7</v>
      </c>
      <c r="G51" s="17" t="str">
        <f t="shared" si="0"/>
        <v>https://maps.google.com/?q=30.131852,-98.013682</v>
      </c>
      <c r="H51" s="15"/>
      <c r="I51" s="15"/>
      <c r="J51" s="15"/>
      <c r="K51" s="15">
        <v>1399</v>
      </c>
      <c r="L51" s="15" t="s">
        <v>0</v>
      </c>
      <c r="M51" s="18" t="s">
        <v>10</v>
      </c>
      <c r="N51" s="18" t="s">
        <v>10</v>
      </c>
      <c r="O51" s="18">
        <v>10</v>
      </c>
      <c r="P51" s="15" t="s">
        <v>0</v>
      </c>
      <c r="AC51" s="19"/>
      <c r="AD51" s="19"/>
      <c r="AE51" s="20"/>
      <c r="AF51" s="11"/>
      <c r="AG51" s="11"/>
    </row>
    <row r="52" spans="1:33" x14ac:dyDescent="0.25">
      <c r="A52" s="15" t="s">
        <v>110</v>
      </c>
      <c r="B52" s="15"/>
      <c r="C52" s="15" t="s">
        <v>111</v>
      </c>
      <c r="D52" s="16">
        <v>32.175559</v>
      </c>
      <c r="E52" s="16">
        <v>-104.376983</v>
      </c>
      <c r="F52" s="15" t="s">
        <v>7</v>
      </c>
      <c r="G52" s="17" t="str">
        <f t="shared" si="0"/>
        <v>https://maps.google.com/?q=32.175559,-104.376983</v>
      </c>
      <c r="H52" s="15"/>
      <c r="I52" s="15"/>
      <c r="J52" s="15"/>
      <c r="K52" s="15">
        <v>1500</v>
      </c>
      <c r="L52" s="15" t="s">
        <v>0</v>
      </c>
      <c r="M52" s="18">
        <v>10</v>
      </c>
      <c r="N52" s="18">
        <v>10</v>
      </c>
      <c r="O52" s="18" t="s">
        <v>10</v>
      </c>
      <c r="P52" s="15" t="s">
        <v>0</v>
      </c>
      <c r="AC52" s="19"/>
      <c r="AD52" s="19"/>
      <c r="AE52" s="20"/>
      <c r="AF52" s="11"/>
      <c r="AG52" s="11"/>
    </row>
    <row r="53" spans="1:33" x14ac:dyDescent="0.25">
      <c r="A53" s="15" t="s">
        <v>112</v>
      </c>
      <c r="B53" s="15"/>
      <c r="C53" s="15" t="s">
        <v>113</v>
      </c>
      <c r="D53" s="16">
        <v>39.480721000000003</v>
      </c>
      <c r="E53" s="16">
        <v>-106.046729</v>
      </c>
      <c r="F53" s="15" t="s">
        <v>7</v>
      </c>
      <c r="G53" s="17" t="str">
        <f t="shared" si="0"/>
        <v>https://maps.google.com/?q=39.480721,-106.046729</v>
      </c>
      <c r="H53" s="15"/>
      <c r="I53" s="15"/>
      <c r="J53" s="15"/>
      <c r="K53" s="15">
        <v>2900</v>
      </c>
      <c r="L53" s="15" t="s">
        <v>0</v>
      </c>
      <c r="M53" s="18">
        <v>10</v>
      </c>
      <c r="N53" s="18">
        <v>10</v>
      </c>
      <c r="O53" s="18" t="s">
        <v>10</v>
      </c>
      <c r="P53" s="15" t="s">
        <v>0</v>
      </c>
      <c r="AC53" s="19"/>
      <c r="AD53" s="19"/>
      <c r="AE53" s="20"/>
      <c r="AF53" s="11"/>
      <c r="AG53" s="11"/>
    </row>
    <row r="54" spans="1:33" x14ac:dyDescent="0.25">
      <c r="A54" s="15" t="s">
        <v>114</v>
      </c>
      <c r="B54" s="15"/>
      <c r="C54" s="15" t="s">
        <v>115</v>
      </c>
      <c r="D54" s="16">
        <v>39.091921999999997</v>
      </c>
      <c r="E54" s="16">
        <v>-94.584564999999998</v>
      </c>
      <c r="F54" s="15" t="s">
        <v>7</v>
      </c>
      <c r="G54" s="17" t="str">
        <f t="shared" si="0"/>
        <v>https://maps.google.com/?q=39.091922,-94.584565</v>
      </c>
      <c r="H54" s="15"/>
      <c r="I54" s="15"/>
      <c r="J54" s="15"/>
      <c r="K54" s="15">
        <v>979</v>
      </c>
      <c r="L54" s="15" t="s">
        <v>0</v>
      </c>
      <c r="M54" s="18" t="s">
        <v>10</v>
      </c>
      <c r="N54" s="18" t="s">
        <v>10</v>
      </c>
      <c r="O54" s="18">
        <v>20</v>
      </c>
      <c r="P54" s="15" t="s">
        <v>0</v>
      </c>
      <c r="AC54" s="19"/>
      <c r="AD54" s="19"/>
      <c r="AE54" s="20"/>
      <c r="AF54" s="11"/>
      <c r="AG54" s="11"/>
    </row>
    <row r="55" spans="1:33" x14ac:dyDescent="0.25">
      <c r="A55" s="15" t="s">
        <v>116</v>
      </c>
      <c r="B55" s="15"/>
      <c r="C55" s="15" t="s">
        <v>117</v>
      </c>
      <c r="D55" s="16">
        <v>41.480589999999999</v>
      </c>
      <c r="E55" s="16">
        <v>-91.576577999999998</v>
      </c>
      <c r="F55" s="15" t="s">
        <v>7</v>
      </c>
      <c r="G55" s="17" t="str">
        <f t="shared" si="0"/>
        <v>https://maps.google.com/?q=41.48059,-91.576578</v>
      </c>
      <c r="H55" s="15"/>
      <c r="I55" s="15"/>
      <c r="J55" s="15"/>
      <c r="K55" s="15">
        <v>969</v>
      </c>
      <c r="L55" s="15" t="s">
        <v>0</v>
      </c>
      <c r="M55" s="18" t="s">
        <v>10</v>
      </c>
      <c r="N55" s="18" t="s">
        <v>10</v>
      </c>
      <c r="O55" s="18">
        <v>20</v>
      </c>
      <c r="P55" s="15" t="s">
        <v>0</v>
      </c>
      <c r="AC55" s="19"/>
      <c r="AD55" s="19"/>
      <c r="AE55" s="20"/>
      <c r="AF55" s="11"/>
      <c r="AG55" s="11"/>
    </row>
    <row r="56" spans="1:33" x14ac:dyDescent="0.25">
      <c r="A56" s="15" t="s">
        <v>118</v>
      </c>
      <c r="B56" s="15"/>
      <c r="C56" s="15" t="s">
        <v>119</v>
      </c>
      <c r="D56" s="16">
        <v>50.405996999999999</v>
      </c>
      <c r="E56" s="16">
        <v>-113.25604800000001</v>
      </c>
      <c r="F56" s="15" t="s">
        <v>7</v>
      </c>
      <c r="G56" s="17" t="str">
        <f t="shared" si="0"/>
        <v>https://maps.google.com/?q=50.405997,-113.256048</v>
      </c>
      <c r="H56" s="15"/>
      <c r="I56" s="15"/>
      <c r="J56" s="15"/>
      <c r="K56" s="15">
        <v>9224</v>
      </c>
      <c r="L56" s="15" t="s">
        <v>0</v>
      </c>
      <c r="M56" s="18" t="s">
        <v>10</v>
      </c>
      <c r="N56" s="18" t="s">
        <v>10</v>
      </c>
      <c r="O56" s="18">
        <v>20</v>
      </c>
      <c r="P56" s="15" t="s">
        <v>0</v>
      </c>
      <c r="AC56" s="19"/>
      <c r="AD56" s="19"/>
      <c r="AE56" s="20"/>
      <c r="AF56" s="11"/>
      <c r="AG56" s="11"/>
    </row>
    <row r="57" spans="1:33" x14ac:dyDescent="0.25">
      <c r="A57" s="15" t="s">
        <v>120</v>
      </c>
      <c r="B57" s="15"/>
      <c r="C57" s="15" t="s">
        <v>121</v>
      </c>
      <c r="D57" s="16">
        <v>36.582785000000001</v>
      </c>
      <c r="E57" s="16">
        <v>-95.651646999999997</v>
      </c>
      <c r="F57" s="15" t="s">
        <v>7</v>
      </c>
      <c r="G57" s="17" t="str">
        <f t="shared" si="0"/>
        <v>https://maps.google.com/?q=36.582785,-95.651647</v>
      </c>
      <c r="H57" s="15"/>
      <c r="I57" s="15"/>
      <c r="J57" s="15"/>
      <c r="K57" s="15">
        <v>1533</v>
      </c>
      <c r="L57" s="15" t="s">
        <v>0</v>
      </c>
      <c r="M57" s="18" t="s">
        <v>10</v>
      </c>
      <c r="N57" s="18" t="s">
        <v>10</v>
      </c>
      <c r="O57" s="18">
        <v>20</v>
      </c>
      <c r="P57" s="15" t="s">
        <v>0</v>
      </c>
      <c r="AC57" s="19"/>
      <c r="AD57" s="19"/>
      <c r="AE57" s="20"/>
      <c r="AF57" s="11"/>
      <c r="AG57" s="11"/>
    </row>
    <row r="58" spans="1:33" x14ac:dyDescent="0.25">
      <c r="A58" s="21" t="s">
        <v>843</v>
      </c>
      <c r="B58" s="21" t="s">
        <v>844</v>
      </c>
      <c r="C58" s="21" t="s">
        <v>845</v>
      </c>
      <c r="D58" s="21">
        <v>44.262248999999997</v>
      </c>
      <c r="E58" s="21">
        <v>-88.454965999999999</v>
      </c>
      <c r="F58" s="21" t="s">
        <v>7</v>
      </c>
      <c r="G58" s="17" t="str">
        <f t="shared" si="0"/>
        <v>https://maps.google.com/?q=44.262249,-88.454966</v>
      </c>
      <c r="H58" s="21" t="s">
        <v>1196</v>
      </c>
      <c r="I58" s="21" t="s">
        <v>846</v>
      </c>
      <c r="J58" s="21" t="s">
        <v>131</v>
      </c>
      <c r="K58" s="22">
        <v>5</v>
      </c>
      <c r="L58" s="22" t="s">
        <v>924</v>
      </c>
      <c r="M58" s="22">
        <v>5</v>
      </c>
      <c r="N58" s="22"/>
      <c r="O58" s="22"/>
      <c r="P58" s="21" t="str">
        <f t="shared" ref="P58:P88" si="1">LEFT(A58,1)</f>
        <v>T</v>
      </c>
    </row>
    <row r="59" spans="1:33" x14ac:dyDescent="0.25">
      <c r="A59" s="21" t="s">
        <v>847</v>
      </c>
      <c r="B59" s="21" t="s">
        <v>844</v>
      </c>
      <c r="C59" s="21" t="s">
        <v>848</v>
      </c>
      <c r="D59" s="21">
        <v>42.537277000000003</v>
      </c>
      <c r="E59" s="21">
        <v>-113.769864</v>
      </c>
      <c r="F59" s="21" t="s">
        <v>7</v>
      </c>
      <c r="G59" s="17" t="str">
        <f t="shared" si="0"/>
        <v>https://maps.google.com/?q=42.537277,-113.769864</v>
      </c>
      <c r="H59" s="21" t="s">
        <v>1197</v>
      </c>
      <c r="I59" s="21" t="s">
        <v>849</v>
      </c>
      <c r="J59" s="21" t="s">
        <v>232</v>
      </c>
      <c r="K59" s="22">
        <v>6</v>
      </c>
      <c r="L59" s="22" t="s">
        <v>924</v>
      </c>
      <c r="M59" s="22">
        <v>6</v>
      </c>
      <c r="N59" s="22"/>
      <c r="O59" s="22"/>
      <c r="P59" s="21" t="str">
        <f t="shared" si="1"/>
        <v>T</v>
      </c>
    </row>
    <row r="60" spans="1:33" x14ac:dyDescent="0.25">
      <c r="A60" s="21" t="s">
        <v>850</v>
      </c>
      <c r="B60" s="21" t="s">
        <v>844</v>
      </c>
      <c r="C60" s="21" t="s">
        <v>851</v>
      </c>
      <c r="D60" s="21">
        <v>39.792146000000002</v>
      </c>
      <c r="E60" s="21">
        <v>-104.969053</v>
      </c>
      <c r="F60" s="21" t="s">
        <v>16</v>
      </c>
      <c r="G60" s="17" t="str">
        <f t="shared" si="0"/>
        <v>https://maps.google.com/?q=39.792146,-104.969053</v>
      </c>
      <c r="H60" s="21" t="s">
        <v>1198</v>
      </c>
      <c r="I60" s="21" t="s">
        <v>852</v>
      </c>
      <c r="J60" s="21" t="s">
        <v>263</v>
      </c>
      <c r="K60" s="22">
        <v>1</v>
      </c>
      <c r="L60" s="22" t="s">
        <v>924</v>
      </c>
      <c r="M60" s="22">
        <v>1</v>
      </c>
      <c r="N60" s="22"/>
      <c r="O60" s="22"/>
      <c r="P60" s="21" t="str">
        <f t="shared" si="1"/>
        <v>T</v>
      </c>
    </row>
    <row r="61" spans="1:33" x14ac:dyDescent="0.25">
      <c r="A61" s="21" t="s">
        <v>853</v>
      </c>
      <c r="B61" s="21" t="s">
        <v>844</v>
      </c>
      <c r="C61" s="21" t="s">
        <v>854</v>
      </c>
      <c r="D61" s="21">
        <v>43.617638999999997</v>
      </c>
      <c r="E61" s="21">
        <v>-116.930356</v>
      </c>
      <c r="F61" s="21" t="s">
        <v>7</v>
      </c>
      <c r="G61" s="17" t="str">
        <f t="shared" si="0"/>
        <v>https://maps.google.com/?q=43.617639,-116.930356</v>
      </c>
      <c r="H61" s="21" t="s">
        <v>1199</v>
      </c>
      <c r="I61" s="21" t="s">
        <v>855</v>
      </c>
      <c r="J61" s="21" t="s">
        <v>232</v>
      </c>
      <c r="K61" s="22">
        <v>1</v>
      </c>
      <c r="L61" s="22" t="s">
        <v>924</v>
      </c>
      <c r="M61" s="22">
        <v>1</v>
      </c>
      <c r="N61" s="22"/>
      <c r="O61" s="22"/>
      <c r="P61" s="21" t="str">
        <f t="shared" si="1"/>
        <v>T</v>
      </c>
    </row>
    <row r="62" spans="1:33" x14ac:dyDescent="0.25">
      <c r="A62" s="21" t="s">
        <v>856</v>
      </c>
      <c r="B62" s="21" t="s">
        <v>844</v>
      </c>
      <c r="C62" s="21" t="s">
        <v>857</v>
      </c>
      <c r="D62" s="21">
        <v>44.152822</v>
      </c>
      <c r="E62" s="21">
        <v>-81.029630999999995</v>
      </c>
      <c r="F62" s="21" t="s">
        <v>7</v>
      </c>
      <c r="G62" s="17" t="str">
        <f t="shared" si="0"/>
        <v>https://maps.google.com/?q=44.152822,-81.029631</v>
      </c>
      <c r="H62" s="21" t="s">
        <v>858</v>
      </c>
      <c r="I62" s="21" t="s">
        <v>859</v>
      </c>
      <c r="J62" s="21" t="s">
        <v>1200</v>
      </c>
      <c r="K62" s="22">
        <v>8</v>
      </c>
      <c r="L62" s="22" t="s">
        <v>924</v>
      </c>
      <c r="M62" s="22">
        <v>8</v>
      </c>
      <c r="N62" s="22"/>
      <c r="O62" s="22"/>
      <c r="P62" s="21" t="str">
        <f t="shared" si="1"/>
        <v>T</v>
      </c>
    </row>
    <row r="63" spans="1:33" x14ac:dyDescent="0.25">
      <c r="A63" s="21" t="s">
        <v>860</v>
      </c>
      <c r="B63" s="21" t="s">
        <v>844</v>
      </c>
      <c r="C63" s="21" t="s">
        <v>419</v>
      </c>
      <c r="D63" s="21">
        <v>44.815354999999997</v>
      </c>
      <c r="E63" s="21">
        <v>-71.882987999999997</v>
      </c>
      <c r="F63" s="21" t="s">
        <v>7</v>
      </c>
      <c r="G63" s="17" t="str">
        <f t="shared" si="0"/>
        <v>https://maps.google.com/?q=44.815355,-71.882988</v>
      </c>
      <c r="H63" s="21" t="s">
        <v>1201</v>
      </c>
      <c r="I63" s="21" t="s">
        <v>861</v>
      </c>
      <c r="J63" s="21" t="s">
        <v>638</v>
      </c>
      <c r="K63" s="22">
        <v>4</v>
      </c>
      <c r="L63" s="22" t="s">
        <v>924</v>
      </c>
      <c r="M63" s="22">
        <v>4</v>
      </c>
      <c r="N63" s="22"/>
      <c r="O63" s="22"/>
      <c r="P63" s="21" t="str">
        <f t="shared" si="1"/>
        <v>T</v>
      </c>
    </row>
    <row r="64" spans="1:33" x14ac:dyDescent="0.25">
      <c r="A64" s="21" t="s">
        <v>862</v>
      </c>
      <c r="B64" s="21" t="s">
        <v>863</v>
      </c>
      <c r="C64" s="21" t="s">
        <v>864</v>
      </c>
      <c r="D64" s="21">
        <v>44.240296000000001</v>
      </c>
      <c r="E64" s="21">
        <v>-76.455067</v>
      </c>
      <c r="F64" s="21" t="s">
        <v>16</v>
      </c>
      <c r="G64" s="17" t="str">
        <f t="shared" si="0"/>
        <v>https://maps.google.com/?q=44.240296,-76.455067</v>
      </c>
      <c r="H64" s="21" t="s">
        <v>1202</v>
      </c>
      <c r="I64" s="21" t="s">
        <v>865</v>
      </c>
      <c r="J64" s="21" t="s">
        <v>1200</v>
      </c>
      <c r="K64" s="22">
        <v>5</v>
      </c>
      <c r="L64" s="22" t="s">
        <v>924</v>
      </c>
      <c r="M64" s="22">
        <v>5</v>
      </c>
      <c r="N64" s="22"/>
      <c r="O64" s="22"/>
      <c r="P64" s="21" t="str">
        <f t="shared" si="1"/>
        <v>T</v>
      </c>
    </row>
    <row r="65" spans="1:33" x14ac:dyDescent="0.25">
      <c r="A65" s="21" t="s">
        <v>866</v>
      </c>
      <c r="B65" s="21" t="s">
        <v>844</v>
      </c>
      <c r="C65" s="21" t="s">
        <v>867</v>
      </c>
      <c r="D65" s="21">
        <v>42.990439000000002</v>
      </c>
      <c r="E65" s="21">
        <v>-81.249223999999998</v>
      </c>
      <c r="F65" s="21" t="s">
        <v>7</v>
      </c>
      <c r="G65" s="17" t="str">
        <f t="shared" si="0"/>
        <v>https://maps.google.com/?q=42.990439,-81.249224</v>
      </c>
      <c r="H65" s="21" t="s">
        <v>1203</v>
      </c>
      <c r="I65" s="21" t="s">
        <v>868</v>
      </c>
      <c r="J65" s="21" t="s">
        <v>1200</v>
      </c>
      <c r="K65" s="22">
        <v>5</v>
      </c>
      <c r="L65" s="22" t="s">
        <v>924</v>
      </c>
      <c r="M65" s="22">
        <v>5</v>
      </c>
      <c r="N65" s="22"/>
      <c r="O65" s="22"/>
      <c r="P65" s="21" t="str">
        <f t="shared" si="1"/>
        <v>T</v>
      </c>
    </row>
    <row r="66" spans="1:33" x14ac:dyDescent="0.25">
      <c r="A66" s="21" t="s">
        <v>869</v>
      </c>
      <c r="B66" s="21" t="s">
        <v>863</v>
      </c>
      <c r="C66" s="21" t="s">
        <v>732</v>
      </c>
      <c r="D66" s="21">
        <v>50.042419000000002</v>
      </c>
      <c r="E66" s="21">
        <v>-110.675359</v>
      </c>
      <c r="F66" s="21" t="s">
        <v>16</v>
      </c>
      <c r="G66" s="17" t="str">
        <f t="shared" si="0"/>
        <v>https://maps.google.com/?q=50.042419,-110.675359</v>
      </c>
      <c r="H66" s="21" t="s">
        <v>1204</v>
      </c>
      <c r="I66" s="21" t="s">
        <v>870</v>
      </c>
      <c r="J66" s="21" t="s">
        <v>1205</v>
      </c>
      <c r="K66" s="22">
        <v>3</v>
      </c>
      <c r="L66" s="22" t="s">
        <v>924</v>
      </c>
      <c r="M66" s="22">
        <v>3</v>
      </c>
      <c r="N66" s="22"/>
      <c r="O66" s="22"/>
      <c r="P66" s="21" t="str">
        <f t="shared" si="1"/>
        <v>T</v>
      </c>
    </row>
    <row r="67" spans="1:33" x14ac:dyDescent="0.25">
      <c r="A67" s="21" t="s">
        <v>871</v>
      </c>
      <c r="B67" s="21" t="s">
        <v>863</v>
      </c>
      <c r="C67" s="21" t="s">
        <v>872</v>
      </c>
      <c r="D67" s="21">
        <v>50.403590000000001</v>
      </c>
      <c r="E67" s="21">
        <v>-105.533973</v>
      </c>
      <c r="F67" s="21" t="s">
        <v>16</v>
      </c>
      <c r="G67" s="17" t="str">
        <f t="shared" ref="G67:G130" si="2">HYPERLINK("https://maps.google.com/?q="&amp;D67&amp;","&amp;E67)</f>
        <v>https://maps.google.com/?q=50.40359,-105.533973</v>
      </c>
      <c r="H67" s="21" t="s">
        <v>1206</v>
      </c>
      <c r="I67" s="21" t="s">
        <v>873</v>
      </c>
      <c r="J67" s="21" t="s">
        <v>1207</v>
      </c>
      <c r="K67" s="22">
        <v>2</v>
      </c>
      <c r="L67" s="22" t="s">
        <v>924</v>
      </c>
      <c r="M67" s="22">
        <v>2</v>
      </c>
      <c r="N67" s="22"/>
      <c r="O67" s="22"/>
      <c r="P67" s="21" t="str">
        <f t="shared" si="1"/>
        <v>T</v>
      </c>
    </row>
    <row r="68" spans="1:33" x14ac:dyDescent="0.25">
      <c r="A68" s="21" t="s">
        <v>874</v>
      </c>
      <c r="B68" s="21" t="s">
        <v>844</v>
      </c>
      <c r="C68" s="21" t="s">
        <v>875</v>
      </c>
      <c r="D68" s="21">
        <v>44.141945</v>
      </c>
      <c r="E68" s="21">
        <v>-72.660858000000005</v>
      </c>
      <c r="F68" s="21" t="s">
        <v>644</v>
      </c>
      <c r="G68" s="17" t="str">
        <f t="shared" si="2"/>
        <v>https://maps.google.com/?q=44.141945,-72.660858</v>
      </c>
      <c r="H68" s="21" t="s">
        <v>876</v>
      </c>
      <c r="I68" s="21" t="s">
        <v>877</v>
      </c>
      <c r="J68" s="21" t="s">
        <v>638</v>
      </c>
      <c r="K68" s="22">
        <v>2</v>
      </c>
      <c r="L68" s="22" t="s">
        <v>924</v>
      </c>
      <c r="M68" s="22">
        <v>2</v>
      </c>
      <c r="N68" s="22"/>
      <c r="O68" s="22"/>
      <c r="P68" s="21" t="str">
        <f t="shared" si="1"/>
        <v>T</v>
      </c>
    </row>
    <row r="69" spans="1:33" x14ac:dyDescent="0.25">
      <c r="A69" s="21" t="s">
        <v>878</v>
      </c>
      <c r="B69" s="21" t="s">
        <v>863</v>
      </c>
      <c r="C69" s="21" t="s">
        <v>879</v>
      </c>
      <c r="D69" s="21">
        <v>45.447212</v>
      </c>
      <c r="E69" s="21">
        <v>-75.659447</v>
      </c>
      <c r="F69" s="21" t="s">
        <v>880</v>
      </c>
      <c r="G69" s="17" t="str">
        <f t="shared" si="2"/>
        <v>https://maps.google.com/?q=45.447212,-75.659447</v>
      </c>
      <c r="H69" s="21" t="s">
        <v>1208</v>
      </c>
      <c r="I69" s="21" t="s">
        <v>881</v>
      </c>
      <c r="J69" s="21" t="s">
        <v>1200</v>
      </c>
      <c r="K69" s="22">
        <v>5</v>
      </c>
      <c r="L69" s="22" t="s">
        <v>924</v>
      </c>
      <c r="M69" s="22">
        <v>5</v>
      </c>
      <c r="N69" s="22"/>
      <c r="O69" s="22"/>
      <c r="P69" s="21" t="str">
        <f t="shared" si="1"/>
        <v>T</v>
      </c>
    </row>
    <row r="70" spans="1:33" x14ac:dyDescent="0.25">
      <c r="A70" s="21" t="s">
        <v>882</v>
      </c>
      <c r="B70" s="21" t="s">
        <v>844</v>
      </c>
      <c r="C70" s="21" t="s">
        <v>883</v>
      </c>
      <c r="D70" s="21">
        <v>46.347614</v>
      </c>
      <c r="E70" s="21">
        <v>-72.541589000000002</v>
      </c>
      <c r="F70" s="21" t="s">
        <v>16</v>
      </c>
      <c r="G70" s="17" t="str">
        <f t="shared" si="2"/>
        <v>https://maps.google.com/?q=46.347614,-72.541589</v>
      </c>
      <c r="H70" s="21" t="s">
        <v>884</v>
      </c>
      <c r="I70" s="21" t="s">
        <v>885</v>
      </c>
      <c r="J70" s="21" t="s">
        <v>1209</v>
      </c>
      <c r="K70" s="22">
        <v>12</v>
      </c>
      <c r="L70" s="22" t="s">
        <v>924</v>
      </c>
      <c r="M70" s="22">
        <v>12</v>
      </c>
      <c r="N70" s="22"/>
      <c r="O70" s="22"/>
      <c r="P70" s="21" t="str">
        <f t="shared" si="1"/>
        <v>T</v>
      </c>
    </row>
    <row r="71" spans="1:33" x14ac:dyDescent="0.25">
      <c r="A71" s="21" t="s">
        <v>886</v>
      </c>
      <c r="B71" s="21" t="s">
        <v>844</v>
      </c>
      <c r="C71" s="21" t="s">
        <v>887</v>
      </c>
      <c r="D71" s="21">
        <v>42.000708000000003</v>
      </c>
      <c r="E71" s="21">
        <v>-76.543582000000001</v>
      </c>
      <c r="F71" s="21" t="s">
        <v>7</v>
      </c>
      <c r="G71" s="17" t="str">
        <f t="shared" si="2"/>
        <v>https://maps.google.com/?q=42.000708,-76.543582</v>
      </c>
      <c r="H71" s="21" t="s">
        <v>1210</v>
      </c>
      <c r="I71" s="21" t="s">
        <v>888</v>
      </c>
      <c r="J71" s="21" t="s">
        <v>173</v>
      </c>
      <c r="K71" s="22">
        <v>2</v>
      </c>
      <c r="L71" s="22" t="s">
        <v>924</v>
      </c>
      <c r="M71" s="22">
        <v>2</v>
      </c>
      <c r="N71" s="22"/>
      <c r="O71" s="22"/>
      <c r="P71" s="21" t="str">
        <f t="shared" si="1"/>
        <v>T</v>
      </c>
    </row>
    <row r="72" spans="1:33" x14ac:dyDescent="0.25">
      <c r="A72" s="21" t="s">
        <v>889</v>
      </c>
      <c r="B72" s="21" t="s">
        <v>844</v>
      </c>
      <c r="C72" s="21" t="s">
        <v>890</v>
      </c>
      <c r="D72" s="21">
        <v>32.828265999999999</v>
      </c>
      <c r="E72" s="21">
        <v>-114.390128</v>
      </c>
      <c r="F72" s="21" t="s">
        <v>7</v>
      </c>
      <c r="G72" s="17" t="str">
        <f t="shared" si="2"/>
        <v>https://maps.google.com/?q=32.828266,-114.390128</v>
      </c>
      <c r="H72" s="21" t="s">
        <v>1211</v>
      </c>
      <c r="I72" s="21" t="s">
        <v>603</v>
      </c>
      <c r="J72" s="21" t="s">
        <v>604</v>
      </c>
      <c r="K72" s="22">
        <v>10</v>
      </c>
      <c r="L72" s="22" t="s">
        <v>924</v>
      </c>
      <c r="M72" s="22">
        <v>10</v>
      </c>
      <c r="N72" s="22"/>
      <c r="O72" s="22"/>
      <c r="P72" s="21" t="str">
        <f t="shared" si="1"/>
        <v>T</v>
      </c>
    </row>
    <row r="73" spans="1:33" x14ac:dyDescent="0.25">
      <c r="A73" s="21" t="s">
        <v>642</v>
      </c>
      <c r="B73" s="21" t="s">
        <v>965</v>
      </c>
      <c r="C73" s="21" t="s">
        <v>643</v>
      </c>
      <c r="D73" s="21">
        <v>41.500295999999999</v>
      </c>
      <c r="E73" s="21">
        <v>-90.612352999999999</v>
      </c>
      <c r="F73" s="21" t="s">
        <v>644</v>
      </c>
      <c r="G73" s="17" t="str">
        <f t="shared" si="2"/>
        <v>https://maps.google.com/?q=41.500296,-90.612353</v>
      </c>
      <c r="H73" s="21" t="s">
        <v>645</v>
      </c>
      <c r="I73" s="21" t="s">
        <v>646</v>
      </c>
      <c r="J73" s="21" t="s">
        <v>169</v>
      </c>
      <c r="K73" s="22">
        <v>6</v>
      </c>
      <c r="L73" s="22" t="s">
        <v>924</v>
      </c>
      <c r="M73" s="22">
        <v>6</v>
      </c>
      <c r="N73" s="22"/>
      <c r="O73" s="22"/>
      <c r="P73" s="21" t="str">
        <f t="shared" si="1"/>
        <v>T</v>
      </c>
      <c r="AE73" s="13"/>
      <c r="AF73" s="13"/>
      <c r="AG73" s="14"/>
    </row>
    <row r="74" spans="1:33" x14ac:dyDescent="0.25">
      <c r="A74" s="21" t="s">
        <v>647</v>
      </c>
      <c r="B74" s="21" t="s">
        <v>965</v>
      </c>
      <c r="C74" s="21" t="s">
        <v>648</v>
      </c>
      <c r="D74" s="21">
        <v>43.098851000000003</v>
      </c>
      <c r="E74" s="21">
        <v>-76.119437000000005</v>
      </c>
      <c r="F74" s="21" t="s">
        <v>16</v>
      </c>
      <c r="G74" s="17" t="str">
        <f t="shared" si="2"/>
        <v>https://maps.google.com/?q=43.098851,-76.119437</v>
      </c>
      <c r="H74" s="21" t="s">
        <v>1212</v>
      </c>
      <c r="I74" s="21" t="s">
        <v>649</v>
      </c>
      <c r="J74" s="21" t="s">
        <v>173</v>
      </c>
      <c r="K74" s="22">
        <v>8</v>
      </c>
      <c r="L74" s="22" t="s">
        <v>924</v>
      </c>
      <c r="M74" s="22">
        <v>8</v>
      </c>
      <c r="N74" s="22"/>
      <c r="O74" s="22"/>
      <c r="P74" s="21" t="str">
        <f t="shared" si="1"/>
        <v>T</v>
      </c>
    </row>
    <row r="75" spans="1:33" x14ac:dyDescent="0.25">
      <c r="A75" s="21" t="s">
        <v>650</v>
      </c>
      <c r="B75" s="21" t="s">
        <v>965</v>
      </c>
      <c r="C75" s="21" t="s">
        <v>651</v>
      </c>
      <c r="D75" s="21">
        <v>32.484464000000003</v>
      </c>
      <c r="E75" s="21">
        <v>-100.410408</v>
      </c>
      <c r="F75" s="21" t="s">
        <v>652</v>
      </c>
      <c r="G75" s="17" t="str">
        <f t="shared" si="2"/>
        <v>https://maps.google.com/?q=32.484464,-100.410408</v>
      </c>
      <c r="H75" s="21" t="s">
        <v>653</v>
      </c>
      <c r="I75" s="21" t="s">
        <v>654</v>
      </c>
      <c r="J75" s="21" t="s">
        <v>185</v>
      </c>
      <c r="K75" s="22">
        <v>2</v>
      </c>
      <c r="L75" s="22" t="s">
        <v>924</v>
      </c>
      <c r="M75" s="22">
        <v>2</v>
      </c>
      <c r="N75" s="22"/>
      <c r="O75" s="22"/>
      <c r="P75" s="21" t="str">
        <f t="shared" si="1"/>
        <v>T</v>
      </c>
    </row>
    <row r="76" spans="1:33" x14ac:dyDescent="0.25">
      <c r="A76" s="21" t="s">
        <v>605</v>
      </c>
      <c r="B76" s="21" t="s">
        <v>963</v>
      </c>
      <c r="C76" s="21" t="s">
        <v>606</v>
      </c>
      <c r="D76" s="21">
        <v>30.391285</v>
      </c>
      <c r="E76" s="21">
        <v>-88.671567999999994</v>
      </c>
      <c r="F76" s="21" t="s">
        <v>7</v>
      </c>
      <c r="G76" s="17" t="str">
        <f t="shared" si="2"/>
        <v>https://maps.google.com/?q=30.391285,-88.671568</v>
      </c>
      <c r="H76" s="21" t="s">
        <v>607</v>
      </c>
      <c r="I76" s="21" t="s">
        <v>608</v>
      </c>
      <c r="J76" s="21" t="s">
        <v>221</v>
      </c>
      <c r="K76" s="22">
        <v>5</v>
      </c>
      <c r="L76" s="22" t="s">
        <v>924</v>
      </c>
      <c r="M76" s="22">
        <v>5</v>
      </c>
      <c r="N76" s="22"/>
      <c r="O76" s="22"/>
      <c r="P76" s="21" t="str">
        <f t="shared" si="1"/>
        <v>T</v>
      </c>
    </row>
    <row r="77" spans="1:33" x14ac:dyDescent="0.25">
      <c r="A77" s="21" t="s">
        <v>622</v>
      </c>
      <c r="B77" s="21" t="s">
        <v>964</v>
      </c>
      <c r="C77" s="21" t="s">
        <v>623</v>
      </c>
      <c r="D77" s="21">
        <v>41.872836</v>
      </c>
      <c r="E77" s="21">
        <v>-106.546464</v>
      </c>
      <c r="F77" s="21" t="s">
        <v>7</v>
      </c>
      <c r="G77" s="17" t="str">
        <f t="shared" si="2"/>
        <v>https://maps.google.com/?q=41.872836,-106.546464</v>
      </c>
      <c r="H77" s="21" t="s">
        <v>624</v>
      </c>
      <c r="I77" s="21" t="s">
        <v>625</v>
      </c>
      <c r="J77" s="21" t="s">
        <v>177</v>
      </c>
      <c r="K77" s="22">
        <v>1</v>
      </c>
      <c r="L77" s="22" t="s">
        <v>924</v>
      </c>
      <c r="M77" s="22">
        <v>1</v>
      </c>
      <c r="N77" s="22"/>
      <c r="O77" s="22"/>
      <c r="P77" s="21" t="str">
        <f t="shared" si="1"/>
        <v>T</v>
      </c>
    </row>
    <row r="78" spans="1:33" x14ac:dyDescent="0.25">
      <c r="A78" s="21" t="s">
        <v>626</v>
      </c>
      <c r="B78" s="21" t="s">
        <v>964</v>
      </c>
      <c r="C78" s="21" t="s">
        <v>627</v>
      </c>
      <c r="D78" s="21">
        <v>36.692185000000002</v>
      </c>
      <c r="E78" s="21">
        <v>-97.557126999999994</v>
      </c>
      <c r="F78" s="21" t="s">
        <v>7</v>
      </c>
      <c r="G78" s="17" t="str">
        <f t="shared" si="2"/>
        <v>https://maps.google.com/?q=36.692185,-97.557127</v>
      </c>
      <c r="H78" s="21" t="s">
        <v>1213</v>
      </c>
      <c r="I78" s="21" t="s">
        <v>628</v>
      </c>
      <c r="J78" s="21" t="s">
        <v>250</v>
      </c>
      <c r="K78" s="22">
        <v>3</v>
      </c>
      <c r="L78" s="22" t="s">
        <v>924</v>
      </c>
      <c r="M78" s="22">
        <v>3</v>
      </c>
      <c r="N78" s="22"/>
      <c r="O78" s="22"/>
      <c r="P78" s="21" t="str">
        <f t="shared" si="1"/>
        <v>T</v>
      </c>
    </row>
    <row r="79" spans="1:33" x14ac:dyDescent="0.25">
      <c r="A79" s="21" t="s">
        <v>629</v>
      </c>
      <c r="B79" s="21" t="s">
        <v>964</v>
      </c>
      <c r="C79" s="21" t="s">
        <v>630</v>
      </c>
      <c r="D79" s="21">
        <v>36.385097999999999</v>
      </c>
      <c r="E79" s="21">
        <v>-98.086456999999996</v>
      </c>
      <c r="F79" s="21" t="s">
        <v>7</v>
      </c>
      <c r="G79" s="17" t="str">
        <f t="shared" si="2"/>
        <v>https://maps.google.com/?q=36.385098,-98.086457</v>
      </c>
      <c r="H79" s="21" t="s">
        <v>1214</v>
      </c>
      <c r="I79" s="21" t="s">
        <v>631</v>
      </c>
      <c r="J79" s="21" t="s">
        <v>250</v>
      </c>
      <c r="K79" s="22">
        <v>8</v>
      </c>
      <c r="L79" s="22" t="s">
        <v>924</v>
      </c>
      <c r="M79" s="22">
        <v>8</v>
      </c>
      <c r="N79" s="22"/>
      <c r="O79" s="22"/>
      <c r="P79" s="21" t="str">
        <f t="shared" si="1"/>
        <v>T</v>
      </c>
    </row>
    <row r="80" spans="1:33" x14ac:dyDescent="0.25">
      <c r="A80" s="21" t="s">
        <v>632</v>
      </c>
      <c r="B80" s="21" t="s">
        <v>964</v>
      </c>
      <c r="C80" s="21" t="s">
        <v>633</v>
      </c>
      <c r="D80" s="21">
        <v>34.234895000000002</v>
      </c>
      <c r="E80" s="21">
        <v>-96.682308000000006</v>
      </c>
      <c r="F80" s="21" t="s">
        <v>16</v>
      </c>
      <c r="G80" s="17" t="str">
        <f t="shared" si="2"/>
        <v>https://maps.google.com/?q=34.234895,-96.682308</v>
      </c>
      <c r="H80" s="21" t="s">
        <v>1215</v>
      </c>
      <c r="I80" s="21" t="s">
        <v>634</v>
      </c>
      <c r="J80" s="21" t="s">
        <v>250</v>
      </c>
      <c r="K80" s="22">
        <v>6</v>
      </c>
      <c r="L80" s="22" t="s">
        <v>924</v>
      </c>
      <c r="M80" s="22">
        <v>6</v>
      </c>
      <c r="N80" s="22"/>
      <c r="O80" s="22"/>
      <c r="P80" s="21" t="str">
        <f t="shared" si="1"/>
        <v>T</v>
      </c>
    </row>
    <row r="81" spans="1:16" x14ac:dyDescent="0.25">
      <c r="A81" s="21" t="s">
        <v>663</v>
      </c>
      <c r="B81" s="21" t="s">
        <v>966</v>
      </c>
      <c r="C81" s="21" t="s">
        <v>664</v>
      </c>
      <c r="D81" s="21">
        <v>50.670029999999997</v>
      </c>
      <c r="E81" s="21">
        <v>-120.37310100000001</v>
      </c>
      <c r="F81" s="21" t="s">
        <v>7</v>
      </c>
      <c r="G81" s="17" t="str">
        <f t="shared" si="2"/>
        <v>https://maps.google.com/?q=50.67003,-120.373101</v>
      </c>
      <c r="H81" s="21" t="s">
        <v>1216</v>
      </c>
      <c r="I81" s="21" t="s">
        <v>665</v>
      </c>
      <c r="J81" s="21" t="s">
        <v>1217</v>
      </c>
      <c r="K81" s="22">
        <v>10</v>
      </c>
      <c r="L81" s="22" t="s">
        <v>924</v>
      </c>
      <c r="M81" s="22">
        <v>10</v>
      </c>
      <c r="N81" s="22"/>
      <c r="O81" s="22"/>
      <c r="P81" s="21" t="str">
        <f t="shared" si="1"/>
        <v>T</v>
      </c>
    </row>
    <row r="82" spans="1:16" x14ac:dyDescent="0.25">
      <c r="A82" s="21" t="s">
        <v>655</v>
      </c>
      <c r="B82" s="21" t="s">
        <v>968</v>
      </c>
      <c r="C82" s="21" t="s">
        <v>656</v>
      </c>
      <c r="D82" s="21">
        <v>41.577320999999998</v>
      </c>
      <c r="E82" s="21">
        <v>-73.410627000000005</v>
      </c>
      <c r="F82" s="21" t="s">
        <v>7</v>
      </c>
      <c r="G82" s="17" t="str">
        <f t="shared" si="2"/>
        <v>https://maps.google.com/?q=41.577321,-73.410627</v>
      </c>
      <c r="H82" s="21" t="s">
        <v>1218</v>
      </c>
      <c r="I82" s="21" t="s">
        <v>657</v>
      </c>
      <c r="J82" s="21" t="s">
        <v>658</v>
      </c>
      <c r="K82" s="22">
        <v>7</v>
      </c>
      <c r="L82" s="22" t="s">
        <v>924</v>
      </c>
      <c r="M82" s="22">
        <v>7</v>
      </c>
      <c r="N82" s="22"/>
      <c r="O82" s="22"/>
      <c r="P82" s="21" t="str">
        <f t="shared" si="1"/>
        <v>T</v>
      </c>
    </row>
    <row r="83" spans="1:16" x14ac:dyDescent="0.25">
      <c r="A83" s="21" t="s">
        <v>659</v>
      </c>
      <c r="B83" s="21" t="s">
        <v>968</v>
      </c>
      <c r="C83" s="21" t="s">
        <v>660</v>
      </c>
      <c r="D83" s="21">
        <v>39.483322999999999</v>
      </c>
      <c r="E83" s="21">
        <v>-88.357050000000001</v>
      </c>
      <c r="F83" s="21" t="s">
        <v>7</v>
      </c>
      <c r="G83" s="17" t="str">
        <f t="shared" si="2"/>
        <v>https://maps.google.com/?q=39.483323,-88.35705</v>
      </c>
      <c r="H83" s="21" t="s">
        <v>661</v>
      </c>
      <c r="I83" s="21" t="s">
        <v>662</v>
      </c>
      <c r="J83" s="21" t="s">
        <v>136</v>
      </c>
      <c r="K83" s="22">
        <v>10</v>
      </c>
      <c r="L83" s="22" t="s">
        <v>924</v>
      </c>
      <c r="M83" s="22">
        <v>10</v>
      </c>
      <c r="N83" s="22"/>
      <c r="O83" s="22"/>
      <c r="P83" s="21" t="str">
        <f t="shared" si="1"/>
        <v>T</v>
      </c>
    </row>
    <row r="84" spans="1:16" x14ac:dyDescent="0.25">
      <c r="A84" s="21" t="s">
        <v>898</v>
      </c>
      <c r="B84" s="21" t="s">
        <v>838</v>
      </c>
      <c r="C84" s="21" t="s">
        <v>839</v>
      </c>
      <c r="D84" s="21">
        <v>38.410746000000003</v>
      </c>
      <c r="E84" s="21">
        <v>-82.295201000000006</v>
      </c>
      <c r="F84" s="21" t="s">
        <v>840</v>
      </c>
      <c r="G84" s="17" t="str">
        <f t="shared" si="2"/>
        <v>https://maps.google.com/?q=38.410746,-82.295201</v>
      </c>
      <c r="H84" s="21" t="s">
        <v>841</v>
      </c>
      <c r="I84" s="21" t="s">
        <v>842</v>
      </c>
      <c r="J84" s="21" t="s">
        <v>254</v>
      </c>
      <c r="K84" s="22">
        <v>2</v>
      </c>
      <c r="L84" s="22" t="s">
        <v>924</v>
      </c>
      <c r="M84" s="22">
        <v>2</v>
      </c>
      <c r="N84" s="22"/>
      <c r="O84" s="22"/>
      <c r="P84" s="21" t="str">
        <f t="shared" si="1"/>
        <v>T</v>
      </c>
    </row>
    <row r="85" spans="1:16" x14ac:dyDescent="0.25">
      <c r="A85" s="21" t="s">
        <v>899</v>
      </c>
      <c r="B85" s="21" t="s">
        <v>838</v>
      </c>
      <c r="C85" s="21" t="s">
        <v>795</v>
      </c>
      <c r="D85" s="21">
        <v>35.012405999999999</v>
      </c>
      <c r="E85" s="21">
        <v>-78.887786000000006</v>
      </c>
      <c r="F85" s="21" t="s">
        <v>16</v>
      </c>
      <c r="G85" s="17" t="str">
        <f t="shared" si="2"/>
        <v>https://maps.google.com/?q=35.012406,-78.887786</v>
      </c>
      <c r="H85" s="21" t="s">
        <v>1219</v>
      </c>
      <c r="I85" s="21" t="s">
        <v>900</v>
      </c>
      <c r="J85" s="21" t="s">
        <v>587</v>
      </c>
      <c r="K85" s="22">
        <v>4</v>
      </c>
      <c r="L85" s="22" t="s">
        <v>924</v>
      </c>
      <c r="M85" s="22">
        <v>4</v>
      </c>
      <c r="N85" s="22"/>
      <c r="O85" s="22"/>
      <c r="P85" s="21" t="str">
        <f t="shared" si="1"/>
        <v>T</v>
      </c>
    </row>
    <row r="86" spans="1:16" x14ac:dyDescent="0.25">
      <c r="A86" s="21" t="s">
        <v>901</v>
      </c>
      <c r="B86" s="21" t="s">
        <v>838</v>
      </c>
      <c r="C86" s="21" t="s">
        <v>532</v>
      </c>
      <c r="D86" s="21">
        <v>28.351265000000001</v>
      </c>
      <c r="E86" s="21">
        <v>-80.683251999999996</v>
      </c>
      <c r="F86" s="21" t="s">
        <v>533</v>
      </c>
      <c r="G86" s="17" t="str">
        <f t="shared" si="2"/>
        <v>https://maps.google.com/?q=28.351265,-80.683252</v>
      </c>
      <c r="H86" s="21" t="s">
        <v>1220</v>
      </c>
      <c r="I86" s="21" t="s">
        <v>534</v>
      </c>
      <c r="J86" s="21" t="s">
        <v>294</v>
      </c>
      <c r="K86" s="22">
        <v>1</v>
      </c>
      <c r="L86" s="22" t="s">
        <v>924</v>
      </c>
      <c r="M86" s="22">
        <v>1</v>
      </c>
      <c r="N86" s="22"/>
      <c r="O86" s="22"/>
      <c r="P86" s="21" t="str">
        <f t="shared" si="1"/>
        <v>T</v>
      </c>
    </row>
    <row r="87" spans="1:16" x14ac:dyDescent="0.25">
      <c r="A87" s="21" t="s">
        <v>902</v>
      </c>
      <c r="B87" s="21" t="s">
        <v>838</v>
      </c>
      <c r="C87" s="21" t="s">
        <v>903</v>
      </c>
      <c r="D87" s="21">
        <v>33.015349999999998</v>
      </c>
      <c r="E87" s="21">
        <v>-96.744431000000006</v>
      </c>
      <c r="F87" s="21" t="s">
        <v>904</v>
      </c>
      <c r="G87" s="17" t="str">
        <f t="shared" si="2"/>
        <v>https://maps.google.com/?q=33.01535,-96.744431</v>
      </c>
      <c r="H87" s="21" t="s">
        <v>905</v>
      </c>
      <c r="I87" s="21" t="s">
        <v>906</v>
      </c>
      <c r="J87" s="21" t="s">
        <v>185</v>
      </c>
      <c r="K87" s="22">
        <v>7</v>
      </c>
      <c r="L87" s="22" t="s">
        <v>924</v>
      </c>
      <c r="M87" s="22">
        <v>7</v>
      </c>
      <c r="N87" s="22"/>
      <c r="O87" s="22"/>
      <c r="P87" s="21" t="str">
        <f t="shared" si="1"/>
        <v>T</v>
      </c>
    </row>
    <row r="88" spans="1:16" x14ac:dyDescent="0.25">
      <c r="A88" s="21" t="s">
        <v>613</v>
      </c>
      <c r="B88" s="21" t="s">
        <v>614</v>
      </c>
      <c r="C88" s="21" t="s">
        <v>615</v>
      </c>
      <c r="D88" s="21">
        <v>31.689230999999999</v>
      </c>
      <c r="E88" s="21">
        <v>-106.323455</v>
      </c>
      <c r="F88" s="21" t="s">
        <v>16</v>
      </c>
      <c r="G88" s="17" t="str">
        <f t="shared" si="2"/>
        <v>https://maps.google.com/?q=31.689231,-106.323455</v>
      </c>
      <c r="H88" s="21" t="s">
        <v>616</v>
      </c>
      <c r="I88" s="21" t="s">
        <v>617</v>
      </c>
      <c r="J88" s="21" t="s">
        <v>185</v>
      </c>
      <c r="K88" s="22">
        <v>5</v>
      </c>
      <c r="L88" s="22" t="s">
        <v>924</v>
      </c>
      <c r="M88" s="22">
        <v>5</v>
      </c>
      <c r="N88" s="22"/>
      <c r="O88" s="22"/>
      <c r="P88" s="21" t="str">
        <f t="shared" si="1"/>
        <v>T</v>
      </c>
    </row>
    <row r="89" spans="1:16" x14ac:dyDescent="0.25">
      <c r="A89" s="21" t="s">
        <v>618</v>
      </c>
      <c r="B89" s="21" t="s">
        <v>614</v>
      </c>
      <c r="C89" s="21" t="s">
        <v>619</v>
      </c>
      <c r="D89" s="21">
        <v>40.440645000000004</v>
      </c>
      <c r="E89" s="21">
        <v>-74.354038000000003</v>
      </c>
      <c r="F89" s="21" t="s">
        <v>7</v>
      </c>
      <c r="G89" s="17" t="str">
        <f t="shared" si="2"/>
        <v>https://maps.google.com/?q=40.440645,-74.354038</v>
      </c>
      <c r="H89" s="21" t="s">
        <v>620</v>
      </c>
      <c r="I89" s="21" t="s">
        <v>621</v>
      </c>
      <c r="J89" s="21" t="s">
        <v>144</v>
      </c>
      <c r="K89" s="22">
        <v>5</v>
      </c>
      <c r="L89" s="22" t="s">
        <v>924</v>
      </c>
      <c r="M89" s="22">
        <v>5</v>
      </c>
      <c r="N89" s="22"/>
      <c r="O89" s="22"/>
      <c r="P89" s="21" t="str">
        <f t="shared" ref="P89:P120" si="3">LEFT(A89,1)</f>
        <v>T</v>
      </c>
    </row>
    <row r="90" spans="1:16" x14ac:dyDescent="0.25">
      <c r="A90" s="21" t="s">
        <v>670</v>
      </c>
      <c r="B90" s="21" t="s">
        <v>671</v>
      </c>
      <c r="C90" s="21" t="s">
        <v>494</v>
      </c>
      <c r="D90" s="21">
        <v>36.516295999999997</v>
      </c>
      <c r="E90" s="21">
        <v>-80.617080999999999</v>
      </c>
      <c r="F90" s="21" t="s">
        <v>16</v>
      </c>
      <c r="G90" s="17" t="str">
        <f t="shared" si="2"/>
        <v>https://maps.google.com/?q=36.516296,-80.617081</v>
      </c>
      <c r="H90" s="21" t="s">
        <v>1221</v>
      </c>
      <c r="I90" s="21" t="s">
        <v>672</v>
      </c>
      <c r="J90" s="21" t="s">
        <v>587</v>
      </c>
      <c r="K90" s="22">
        <v>10</v>
      </c>
      <c r="L90" s="22" t="s">
        <v>924</v>
      </c>
      <c r="M90" s="22">
        <v>10</v>
      </c>
      <c r="N90" s="22"/>
      <c r="O90" s="22"/>
      <c r="P90" s="21" t="str">
        <f t="shared" si="3"/>
        <v>T</v>
      </c>
    </row>
    <row r="91" spans="1:16" x14ac:dyDescent="0.25">
      <c r="A91" s="21" t="s">
        <v>673</v>
      </c>
      <c r="B91" s="21" t="s">
        <v>671</v>
      </c>
      <c r="C91" s="21" t="s">
        <v>674</v>
      </c>
      <c r="D91" s="21">
        <v>39.956620000000001</v>
      </c>
      <c r="E91" s="21">
        <v>-82.793994999999995</v>
      </c>
      <c r="F91" s="21" t="s">
        <v>7</v>
      </c>
      <c r="G91" s="17" t="str">
        <f t="shared" si="2"/>
        <v>https://maps.google.com/?q=39.95662,-82.793995</v>
      </c>
      <c r="H91" s="21" t="s">
        <v>1222</v>
      </c>
      <c r="I91" s="21" t="s">
        <v>675</v>
      </c>
      <c r="J91" s="21" t="s">
        <v>330</v>
      </c>
      <c r="K91" s="22">
        <v>10</v>
      </c>
      <c r="L91" s="22" t="s">
        <v>924</v>
      </c>
      <c r="M91" s="22">
        <v>10</v>
      </c>
      <c r="N91" s="22"/>
      <c r="O91" s="22"/>
      <c r="P91" s="21" t="str">
        <f t="shared" si="3"/>
        <v>T</v>
      </c>
    </row>
    <row r="92" spans="1:16" x14ac:dyDescent="0.25">
      <c r="A92" s="21" t="s">
        <v>676</v>
      </c>
      <c r="B92" s="21" t="s">
        <v>671</v>
      </c>
      <c r="C92" s="21" t="s">
        <v>677</v>
      </c>
      <c r="D92" s="21">
        <v>33.938239000000003</v>
      </c>
      <c r="E92" s="21">
        <v>-87.809124999999995</v>
      </c>
      <c r="F92" s="21" t="s">
        <v>16</v>
      </c>
      <c r="G92" s="17" t="str">
        <f t="shared" si="2"/>
        <v>https://maps.google.com/?q=33.938239,-87.809125</v>
      </c>
      <c r="H92" s="21" t="s">
        <v>678</v>
      </c>
      <c r="I92" s="21" t="s">
        <v>679</v>
      </c>
      <c r="J92" s="21" t="s">
        <v>189</v>
      </c>
      <c r="K92" s="22">
        <v>7</v>
      </c>
      <c r="L92" s="22" t="s">
        <v>924</v>
      </c>
      <c r="M92" s="22">
        <v>7</v>
      </c>
      <c r="N92" s="22"/>
      <c r="O92" s="22"/>
      <c r="P92" s="21" t="str">
        <f t="shared" si="3"/>
        <v>T</v>
      </c>
    </row>
    <row r="93" spans="1:16" x14ac:dyDescent="0.25">
      <c r="A93" s="21" t="s">
        <v>694</v>
      </c>
      <c r="B93" s="21" t="s">
        <v>671</v>
      </c>
      <c r="C93" s="21" t="s">
        <v>695</v>
      </c>
      <c r="D93" s="21">
        <v>34.88796</v>
      </c>
      <c r="E93" s="21">
        <v>-117.022476</v>
      </c>
      <c r="F93" s="21" t="s">
        <v>7</v>
      </c>
      <c r="G93" s="17" t="str">
        <f t="shared" si="2"/>
        <v>https://maps.google.com/?q=34.88796,-117.022476</v>
      </c>
      <c r="H93" s="21" t="s">
        <v>1223</v>
      </c>
      <c r="I93" s="21" t="s">
        <v>696</v>
      </c>
      <c r="J93" s="21" t="s">
        <v>571</v>
      </c>
      <c r="K93" s="22">
        <v>10</v>
      </c>
      <c r="L93" s="22" t="s">
        <v>924</v>
      </c>
      <c r="M93" s="22">
        <v>10</v>
      </c>
      <c r="N93" s="22"/>
      <c r="O93" s="22"/>
      <c r="P93" s="21" t="str">
        <f t="shared" si="3"/>
        <v>T</v>
      </c>
    </row>
    <row r="94" spans="1:16" x14ac:dyDescent="0.25">
      <c r="A94" s="21" t="s">
        <v>635</v>
      </c>
      <c r="B94" s="21" t="s">
        <v>667</v>
      </c>
      <c r="C94" s="21" t="s">
        <v>636</v>
      </c>
      <c r="D94" s="21">
        <v>43.793188000000001</v>
      </c>
      <c r="E94" s="21">
        <v>-73.078457</v>
      </c>
      <c r="F94" s="21" t="s">
        <v>16</v>
      </c>
      <c r="G94" s="17" t="str">
        <f t="shared" si="2"/>
        <v>https://maps.google.com/?q=43.793188,-73.078457</v>
      </c>
      <c r="H94" s="21" t="s">
        <v>1224</v>
      </c>
      <c r="I94" s="21" t="s">
        <v>637</v>
      </c>
      <c r="J94" s="21" t="s">
        <v>638</v>
      </c>
      <c r="K94" s="22">
        <v>4</v>
      </c>
      <c r="L94" s="22" t="s">
        <v>924</v>
      </c>
      <c r="M94" s="22">
        <v>4</v>
      </c>
      <c r="N94" s="22"/>
      <c r="O94" s="22"/>
      <c r="P94" s="21" t="str">
        <f t="shared" si="3"/>
        <v>T</v>
      </c>
    </row>
    <row r="95" spans="1:16" x14ac:dyDescent="0.25">
      <c r="A95" s="21" t="s">
        <v>639</v>
      </c>
      <c r="B95" s="21" t="s">
        <v>667</v>
      </c>
      <c r="C95" s="21" t="s">
        <v>640</v>
      </c>
      <c r="D95" s="21">
        <v>27.334924999999998</v>
      </c>
      <c r="E95" s="21">
        <v>-82.514238000000006</v>
      </c>
      <c r="F95" s="21" t="s">
        <v>7</v>
      </c>
      <c r="G95" s="17" t="str">
        <f t="shared" si="2"/>
        <v>https://maps.google.com/?q=27.334925,-82.514238</v>
      </c>
      <c r="H95" s="21" t="s">
        <v>1225</v>
      </c>
      <c r="I95" s="21" t="s">
        <v>641</v>
      </c>
      <c r="J95" s="21" t="s">
        <v>294</v>
      </c>
      <c r="K95" s="22">
        <v>3</v>
      </c>
      <c r="L95" s="22" t="s">
        <v>924</v>
      </c>
      <c r="M95" s="22">
        <v>3</v>
      </c>
      <c r="N95" s="22"/>
      <c r="O95" s="22"/>
      <c r="P95" s="21" t="str">
        <f t="shared" si="3"/>
        <v>T</v>
      </c>
    </row>
    <row r="96" spans="1:16" x14ac:dyDescent="0.25">
      <c r="A96" s="21" t="s">
        <v>666</v>
      </c>
      <c r="B96" s="21" t="s">
        <v>667</v>
      </c>
      <c r="C96" s="21" t="s">
        <v>668</v>
      </c>
      <c r="D96" s="21">
        <v>35.608204000000001</v>
      </c>
      <c r="E96" s="21">
        <v>-118.484343</v>
      </c>
      <c r="F96" s="21" t="s">
        <v>7</v>
      </c>
      <c r="G96" s="17" t="str">
        <f t="shared" si="2"/>
        <v>https://maps.google.com/?q=35.608204,-118.484343</v>
      </c>
      <c r="H96" s="21" t="s">
        <v>1226</v>
      </c>
      <c r="I96" s="21" t="s">
        <v>669</v>
      </c>
      <c r="J96" s="21" t="s">
        <v>571</v>
      </c>
      <c r="K96" s="22">
        <v>2</v>
      </c>
      <c r="L96" s="22" t="s">
        <v>924</v>
      </c>
      <c r="M96" s="22">
        <v>2</v>
      </c>
      <c r="N96" s="22"/>
      <c r="O96" s="22"/>
      <c r="P96" s="21" t="str">
        <f t="shared" si="3"/>
        <v>T</v>
      </c>
    </row>
    <row r="97" spans="1:33" x14ac:dyDescent="0.25">
      <c r="A97" s="21" t="s">
        <v>891</v>
      </c>
      <c r="B97" s="21" t="s">
        <v>892</v>
      </c>
      <c r="C97" s="21" t="s">
        <v>893</v>
      </c>
      <c r="D97" s="21">
        <v>40.488104</v>
      </c>
      <c r="E97" s="21">
        <v>-85.612852000000004</v>
      </c>
      <c r="F97" s="21" t="s">
        <v>7</v>
      </c>
      <c r="G97" s="17" t="str">
        <f t="shared" si="2"/>
        <v>https://maps.google.com/?q=40.488104,-85.612852</v>
      </c>
      <c r="H97" s="21" t="s">
        <v>1227</v>
      </c>
      <c r="I97" s="21" t="s">
        <v>894</v>
      </c>
      <c r="J97" s="21" t="s">
        <v>201</v>
      </c>
      <c r="K97" s="22">
        <v>4</v>
      </c>
      <c r="L97" s="22" t="s">
        <v>924</v>
      </c>
      <c r="M97" s="22">
        <v>4</v>
      </c>
      <c r="N97" s="22"/>
      <c r="O97" s="22"/>
      <c r="P97" s="21" t="str">
        <f t="shared" si="3"/>
        <v>T</v>
      </c>
    </row>
    <row r="98" spans="1:33" x14ac:dyDescent="0.25">
      <c r="A98" s="21" t="s">
        <v>834</v>
      </c>
      <c r="B98" s="21" t="s">
        <v>835</v>
      </c>
      <c r="C98" s="21" t="s">
        <v>836</v>
      </c>
      <c r="D98" s="21">
        <v>46.265484999999998</v>
      </c>
      <c r="E98" s="21">
        <v>-114.158686</v>
      </c>
      <c r="F98" s="21" t="s">
        <v>7</v>
      </c>
      <c r="G98" s="17" t="str">
        <f t="shared" si="2"/>
        <v>https://maps.google.com/?q=46.265485,-114.158686</v>
      </c>
      <c r="H98" s="21" t="s">
        <v>837</v>
      </c>
      <c r="I98" s="21" t="s">
        <v>502</v>
      </c>
      <c r="J98" s="21" t="s">
        <v>140</v>
      </c>
      <c r="K98" s="22">
        <v>4</v>
      </c>
      <c r="L98" s="22" t="s">
        <v>924</v>
      </c>
      <c r="M98" s="22">
        <v>4</v>
      </c>
      <c r="N98" s="22"/>
      <c r="O98" s="22"/>
      <c r="P98" s="21" t="str">
        <f t="shared" si="3"/>
        <v>T</v>
      </c>
    </row>
    <row r="99" spans="1:33" x14ac:dyDescent="0.25">
      <c r="A99" s="21" t="s">
        <v>895</v>
      </c>
      <c r="B99" s="21" t="s">
        <v>967</v>
      </c>
      <c r="C99" s="21" t="s">
        <v>896</v>
      </c>
      <c r="D99" s="21">
        <v>34.978203000000001</v>
      </c>
      <c r="E99" s="21">
        <v>-81.063997000000001</v>
      </c>
      <c r="F99" s="21" t="s">
        <v>7</v>
      </c>
      <c r="G99" s="17" t="str">
        <f t="shared" si="2"/>
        <v>https://maps.google.com/?q=34.978203,-81.063997</v>
      </c>
      <c r="H99" s="21" t="s">
        <v>1228</v>
      </c>
      <c r="I99" s="21" t="s">
        <v>897</v>
      </c>
      <c r="J99" s="21" t="s">
        <v>151</v>
      </c>
      <c r="K99" s="22">
        <v>8</v>
      </c>
      <c r="L99" s="22" t="s">
        <v>924</v>
      </c>
      <c r="M99" s="22">
        <v>8</v>
      </c>
      <c r="N99" s="22"/>
      <c r="O99" s="22"/>
      <c r="P99" s="21" t="str">
        <f t="shared" si="3"/>
        <v>T</v>
      </c>
    </row>
    <row r="100" spans="1:33" x14ac:dyDescent="0.25">
      <c r="A100" s="21" t="s">
        <v>609</v>
      </c>
      <c r="B100" s="21" t="s">
        <v>610</v>
      </c>
      <c r="C100" s="21" t="s">
        <v>611</v>
      </c>
      <c r="D100" s="21">
        <v>53.298679999999997</v>
      </c>
      <c r="E100" s="21">
        <v>-60.321716000000002</v>
      </c>
      <c r="F100" s="21" t="s">
        <v>7</v>
      </c>
      <c r="G100" s="17" t="str">
        <f t="shared" si="2"/>
        <v>https://maps.google.com/?q=53.29868,-60.321716</v>
      </c>
      <c r="H100" s="21" t="s">
        <v>1229</v>
      </c>
      <c r="I100" s="21" t="s">
        <v>612</v>
      </c>
      <c r="J100" s="21" t="s">
        <v>1230</v>
      </c>
      <c r="K100" s="22">
        <v>25000</v>
      </c>
      <c r="L100" s="22" t="s">
        <v>924</v>
      </c>
      <c r="M100" s="22">
        <v>25000</v>
      </c>
      <c r="N100" s="22"/>
      <c r="O100" s="22"/>
      <c r="P100" s="21" t="str">
        <f t="shared" si="3"/>
        <v>T</v>
      </c>
    </row>
    <row r="101" spans="1:33" x14ac:dyDescent="0.25">
      <c r="A101" s="21" t="s">
        <v>680</v>
      </c>
      <c r="B101" s="21" t="s">
        <v>684</v>
      </c>
      <c r="C101" s="21" t="s">
        <v>681</v>
      </c>
      <c r="D101" s="21">
        <v>34.074550000000002</v>
      </c>
      <c r="E101" s="21">
        <v>-84.312027999999998</v>
      </c>
      <c r="F101" s="21" t="s">
        <v>7</v>
      </c>
      <c r="G101" s="17" t="str">
        <f t="shared" si="2"/>
        <v>https://maps.google.com/?q=34.07455,-84.312028</v>
      </c>
      <c r="H101" s="21" t="s">
        <v>1231</v>
      </c>
      <c r="I101" s="21" t="s">
        <v>682</v>
      </c>
      <c r="J101" s="21" t="s">
        <v>163</v>
      </c>
      <c r="K101" s="22">
        <v>2</v>
      </c>
      <c r="L101" s="22" t="s">
        <v>924</v>
      </c>
      <c r="M101" s="22">
        <v>2</v>
      </c>
      <c r="N101" s="22"/>
      <c r="O101" s="22"/>
      <c r="P101" s="21" t="str">
        <f t="shared" si="3"/>
        <v>T</v>
      </c>
    </row>
    <row r="102" spans="1:33" x14ac:dyDescent="0.25">
      <c r="A102" s="21" t="s">
        <v>683</v>
      </c>
      <c r="B102" s="21" t="s">
        <v>684</v>
      </c>
      <c r="C102" s="21" t="s">
        <v>685</v>
      </c>
      <c r="D102" s="21">
        <v>35.475580000000001</v>
      </c>
      <c r="E102" s="21">
        <v>-84.598314999999999</v>
      </c>
      <c r="F102" s="21" t="s">
        <v>7</v>
      </c>
      <c r="G102" s="17" t="str">
        <f t="shared" si="2"/>
        <v>https://maps.google.com/?q=35.47558,-84.598315</v>
      </c>
      <c r="H102" s="21" t="s">
        <v>1232</v>
      </c>
      <c r="I102" s="21" t="s">
        <v>686</v>
      </c>
      <c r="J102" s="21" t="s">
        <v>243</v>
      </c>
      <c r="K102" s="22">
        <v>10</v>
      </c>
      <c r="L102" s="22" t="s">
        <v>924</v>
      </c>
      <c r="M102" s="22">
        <v>10</v>
      </c>
      <c r="N102" s="22"/>
      <c r="O102" s="22"/>
      <c r="P102" s="21" t="str">
        <f t="shared" si="3"/>
        <v>T</v>
      </c>
    </row>
    <row r="103" spans="1:33" x14ac:dyDescent="0.25">
      <c r="A103" s="21" t="s">
        <v>687</v>
      </c>
      <c r="B103" s="21" t="s">
        <v>684</v>
      </c>
      <c r="C103" s="21" t="s">
        <v>688</v>
      </c>
      <c r="D103" s="21">
        <v>43.070557000000001</v>
      </c>
      <c r="E103" s="21">
        <v>-73.153953000000001</v>
      </c>
      <c r="F103" s="21" t="s">
        <v>7</v>
      </c>
      <c r="G103" s="17" t="str">
        <f t="shared" si="2"/>
        <v>https://maps.google.com/?q=43.070557,-73.153953</v>
      </c>
      <c r="H103" s="21" t="s">
        <v>1233</v>
      </c>
      <c r="I103" s="21" t="s">
        <v>689</v>
      </c>
      <c r="J103" s="21" t="s">
        <v>638</v>
      </c>
      <c r="K103" s="22">
        <v>15</v>
      </c>
      <c r="L103" s="22" t="s">
        <v>924</v>
      </c>
      <c r="M103" s="22">
        <v>15</v>
      </c>
      <c r="N103" s="22"/>
      <c r="O103" s="22"/>
      <c r="P103" s="21" t="str">
        <f t="shared" si="3"/>
        <v>T</v>
      </c>
    </row>
    <row r="104" spans="1:33" x14ac:dyDescent="0.25">
      <c r="A104" s="21" t="s">
        <v>690</v>
      </c>
      <c r="B104" s="21" t="s">
        <v>684</v>
      </c>
      <c r="C104" s="21" t="s">
        <v>691</v>
      </c>
      <c r="D104" s="21">
        <v>33.931412999999999</v>
      </c>
      <c r="E104" s="21">
        <v>-114.004763</v>
      </c>
      <c r="F104" s="21" t="s">
        <v>7</v>
      </c>
      <c r="G104" s="17" t="str">
        <f t="shared" si="2"/>
        <v>https://maps.google.com/?q=33.931413,-114.004763</v>
      </c>
      <c r="H104" s="21" t="s">
        <v>692</v>
      </c>
      <c r="I104" s="21" t="s">
        <v>693</v>
      </c>
      <c r="J104" s="21" t="s">
        <v>604</v>
      </c>
      <c r="K104" s="22">
        <v>2</v>
      </c>
      <c r="L104" s="22" t="s">
        <v>924</v>
      </c>
      <c r="M104" s="22">
        <v>2</v>
      </c>
      <c r="N104" s="22"/>
      <c r="O104" s="22"/>
      <c r="P104" s="21" t="str">
        <f t="shared" si="3"/>
        <v>T</v>
      </c>
    </row>
    <row r="105" spans="1:33" x14ac:dyDescent="0.25">
      <c r="A105" s="21" t="s">
        <v>697</v>
      </c>
      <c r="B105" s="21" t="s">
        <v>684</v>
      </c>
      <c r="C105" s="21" t="s">
        <v>698</v>
      </c>
      <c r="D105" s="21">
        <v>40.135672999999997</v>
      </c>
      <c r="E105" s="21">
        <v>-99.833494000000002</v>
      </c>
      <c r="F105" s="21" t="s">
        <v>7</v>
      </c>
      <c r="G105" s="17" t="str">
        <f t="shared" si="2"/>
        <v>https://maps.google.com/?q=40.135673,-99.833494</v>
      </c>
      <c r="H105" s="21" t="s">
        <v>699</v>
      </c>
      <c r="I105" s="21" t="s">
        <v>700</v>
      </c>
      <c r="J105" s="21" t="s">
        <v>158</v>
      </c>
      <c r="K105" s="22">
        <v>3</v>
      </c>
      <c r="L105" s="22" t="s">
        <v>924</v>
      </c>
      <c r="M105" s="22">
        <v>3</v>
      </c>
      <c r="N105" s="22"/>
      <c r="O105" s="22"/>
      <c r="P105" s="21" t="str">
        <f t="shared" si="3"/>
        <v>T</v>
      </c>
    </row>
    <row r="106" spans="1:33" x14ac:dyDescent="0.25">
      <c r="A106" s="21" t="s">
        <v>701</v>
      </c>
      <c r="B106" s="21" t="s">
        <v>684</v>
      </c>
      <c r="C106" s="21" t="s">
        <v>702</v>
      </c>
      <c r="D106" s="21">
        <v>34.197122999999998</v>
      </c>
      <c r="E106" s="21">
        <v>-90.590864999999994</v>
      </c>
      <c r="F106" s="21" t="s">
        <v>7</v>
      </c>
      <c r="G106" s="17" t="str">
        <f t="shared" si="2"/>
        <v>https://maps.google.com/?q=34.197123,-90.590865</v>
      </c>
      <c r="H106" s="21" t="s">
        <v>703</v>
      </c>
      <c r="I106" s="21" t="s">
        <v>704</v>
      </c>
      <c r="J106" s="21" t="s">
        <v>221</v>
      </c>
      <c r="K106" s="22">
        <v>2</v>
      </c>
      <c r="L106" s="22" t="s">
        <v>924</v>
      </c>
      <c r="M106" s="22">
        <v>2</v>
      </c>
      <c r="N106" s="22"/>
      <c r="O106" s="22"/>
      <c r="P106" s="21" t="str">
        <f t="shared" si="3"/>
        <v>T</v>
      </c>
    </row>
    <row r="107" spans="1:33" x14ac:dyDescent="0.25">
      <c r="A107" s="21" t="s">
        <v>705</v>
      </c>
      <c r="B107" s="21" t="s">
        <v>684</v>
      </c>
      <c r="C107" s="21" t="s">
        <v>706</v>
      </c>
      <c r="D107" s="21">
        <v>36.757877999999998</v>
      </c>
      <c r="E107" s="21">
        <v>-82.579183</v>
      </c>
      <c r="F107" s="21" t="s">
        <v>16</v>
      </c>
      <c r="G107" s="17" t="str">
        <f t="shared" si="2"/>
        <v>https://maps.google.com/?q=36.757878,-82.579183</v>
      </c>
      <c r="H107" s="21" t="s">
        <v>1234</v>
      </c>
      <c r="I107" s="21" t="s">
        <v>707</v>
      </c>
      <c r="J107" s="21" t="s">
        <v>210</v>
      </c>
      <c r="K107" s="22">
        <v>5</v>
      </c>
      <c r="L107" s="22" t="s">
        <v>924</v>
      </c>
      <c r="M107" s="22">
        <v>5</v>
      </c>
      <c r="N107" s="22"/>
      <c r="O107" s="22"/>
      <c r="P107" s="21" t="str">
        <f t="shared" si="3"/>
        <v>T</v>
      </c>
    </row>
    <row r="108" spans="1:33" x14ac:dyDescent="0.25">
      <c r="A108" s="21" t="s">
        <v>708</v>
      </c>
      <c r="B108" s="21" t="s">
        <v>684</v>
      </c>
      <c r="C108" s="21" t="s">
        <v>709</v>
      </c>
      <c r="D108" s="21">
        <v>42.009892000000001</v>
      </c>
      <c r="E108" s="21">
        <v>-96.575193999999996</v>
      </c>
      <c r="F108" s="21" t="s">
        <v>7</v>
      </c>
      <c r="G108" s="17" t="str">
        <f t="shared" si="2"/>
        <v>https://maps.google.com/?q=42.009892,-96.575194</v>
      </c>
      <c r="H108" s="21" t="s">
        <v>710</v>
      </c>
      <c r="I108" s="21" t="s">
        <v>711</v>
      </c>
      <c r="J108" s="21" t="s">
        <v>158</v>
      </c>
      <c r="K108" s="22">
        <v>4</v>
      </c>
      <c r="L108" s="22" t="s">
        <v>924</v>
      </c>
      <c r="M108" s="22">
        <v>4</v>
      </c>
      <c r="N108" s="22"/>
      <c r="O108" s="22"/>
      <c r="P108" s="21" t="str">
        <f t="shared" si="3"/>
        <v>T</v>
      </c>
      <c r="AE108" s="13"/>
      <c r="AF108" s="13"/>
      <c r="AG108" s="14"/>
    </row>
    <row r="109" spans="1:33" x14ac:dyDescent="0.25">
      <c r="A109" s="21" t="s">
        <v>712</v>
      </c>
      <c r="B109" s="21" t="s">
        <v>684</v>
      </c>
      <c r="C109" s="21" t="s">
        <v>713</v>
      </c>
      <c r="D109" s="21">
        <v>44.002087000000003</v>
      </c>
      <c r="E109" s="21">
        <v>-72.121744000000007</v>
      </c>
      <c r="F109" s="21" t="s">
        <v>16</v>
      </c>
      <c r="G109" s="17" t="str">
        <f t="shared" si="2"/>
        <v>https://maps.google.com/?q=44.002087,-72.121744</v>
      </c>
      <c r="H109" s="21" t="s">
        <v>1235</v>
      </c>
      <c r="I109" s="21" t="s">
        <v>714</v>
      </c>
      <c r="J109" s="21" t="s">
        <v>638</v>
      </c>
      <c r="K109" s="22">
        <v>3</v>
      </c>
      <c r="L109" s="22" t="s">
        <v>924</v>
      </c>
      <c r="M109" s="22">
        <v>3</v>
      </c>
      <c r="N109" s="22"/>
      <c r="O109" s="22"/>
      <c r="P109" s="21" t="str">
        <f t="shared" si="3"/>
        <v>T</v>
      </c>
    </row>
    <row r="110" spans="1:33" x14ac:dyDescent="0.25">
      <c r="A110" s="21" t="s">
        <v>715</v>
      </c>
      <c r="B110" s="21" t="s">
        <v>684</v>
      </c>
      <c r="C110" s="21" t="s">
        <v>716</v>
      </c>
      <c r="D110" s="21">
        <v>33.260066000000002</v>
      </c>
      <c r="E110" s="21">
        <v>-81.378707000000006</v>
      </c>
      <c r="F110" s="21" t="s">
        <v>16</v>
      </c>
      <c r="G110" s="17" t="str">
        <f t="shared" si="2"/>
        <v>https://maps.google.com/?q=33.260066,-81.378707</v>
      </c>
      <c r="H110" s="21" t="s">
        <v>1236</v>
      </c>
      <c r="I110" s="21" t="s">
        <v>717</v>
      </c>
      <c r="J110" s="21" t="s">
        <v>151</v>
      </c>
      <c r="K110" s="22">
        <v>4</v>
      </c>
      <c r="L110" s="22" t="s">
        <v>924</v>
      </c>
      <c r="M110" s="22">
        <v>4</v>
      </c>
      <c r="N110" s="22"/>
      <c r="O110" s="22"/>
      <c r="P110" s="21" t="str">
        <f t="shared" si="3"/>
        <v>T</v>
      </c>
    </row>
    <row r="111" spans="1:33" x14ac:dyDescent="0.25">
      <c r="A111" s="21" t="s">
        <v>718</v>
      </c>
      <c r="B111" s="21" t="s">
        <v>684</v>
      </c>
      <c r="C111" s="21" t="s">
        <v>476</v>
      </c>
      <c r="D111" s="21">
        <v>32.228496</v>
      </c>
      <c r="E111" s="21">
        <v>-101.499256</v>
      </c>
      <c r="F111" s="21" t="s">
        <v>7</v>
      </c>
      <c r="G111" s="17" t="str">
        <f t="shared" si="2"/>
        <v>https://maps.google.com/?q=32.228496,-101.499256</v>
      </c>
      <c r="H111" s="21" t="s">
        <v>1237</v>
      </c>
      <c r="I111" s="21" t="s">
        <v>477</v>
      </c>
      <c r="J111" s="21" t="s">
        <v>185</v>
      </c>
      <c r="K111" s="22">
        <v>15</v>
      </c>
      <c r="L111" s="22" t="s">
        <v>924</v>
      </c>
      <c r="M111" s="22">
        <v>15</v>
      </c>
      <c r="N111" s="22"/>
      <c r="O111" s="22"/>
      <c r="P111" s="21" t="str">
        <f t="shared" si="3"/>
        <v>T</v>
      </c>
    </row>
    <row r="112" spans="1:33" x14ac:dyDescent="0.25">
      <c r="A112" s="21" t="s">
        <v>719</v>
      </c>
      <c r="B112" s="21" t="s">
        <v>684</v>
      </c>
      <c r="C112" s="21" t="s">
        <v>720</v>
      </c>
      <c r="D112" s="21">
        <v>43.608491999999998</v>
      </c>
      <c r="E112" s="21">
        <v>-73.215883000000005</v>
      </c>
      <c r="F112" s="21" t="s">
        <v>7</v>
      </c>
      <c r="G112" s="17" t="str">
        <f t="shared" si="2"/>
        <v>https://maps.google.com/?q=43.608492,-73.215883</v>
      </c>
      <c r="H112" s="21" t="s">
        <v>721</v>
      </c>
      <c r="I112" s="21" t="s">
        <v>722</v>
      </c>
      <c r="J112" s="21" t="s">
        <v>638</v>
      </c>
      <c r="K112" s="22">
        <v>4</v>
      </c>
      <c r="L112" s="22" t="s">
        <v>924</v>
      </c>
      <c r="M112" s="22">
        <v>4</v>
      </c>
      <c r="N112" s="22"/>
      <c r="O112" s="22"/>
      <c r="P112" s="21" t="str">
        <f t="shared" si="3"/>
        <v>T</v>
      </c>
    </row>
    <row r="113" spans="1:16" x14ac:dyDescent="0.25">
      <c r="A113" s="21" t="s">
        <v>723</v>
      </c>
      <c r="B113" s="21" t="s">
        <v>684</v>
      </c>
      <c r="C113" s="21" t="s">
        <v>479</v>
      </c>
      <c r="D113" s="21">
        <v>43.889960000000002</v>
      </c>
      <c r="E113" s="21">
        <v>-90.993279000000001</v>
      </c>
      <c r="F113" s="21" t="s">
        <v>16</v>
      </c>
      <c r="G113" s="17" t="str">
        <f t="shared" si="2"/>
        <v>https://maps.google.com/?q=43.88996,-90.993279</v>
      </c>
      <c r="H113" s="21" t="s">
        <v>1238</v>
      </c>
      <c r="I113" s="21" t="s">
        <v>480</v>
      </c>
      <c r="J113" s="21" t="s">
        <v>131</v>
      </c>
      <c r="K113" s="22">
        <v>2</v>
      </c>
      <c r="L113" s="22" t="s">
        <v>924</v>
      </c>
      <c r="M113" s="22">
        <v>2</v>
      </c>
      <c r="N113" s="22"/>
      <c r="O113" s="22"/>
      <c r="P113" s="21" t="str">
        <f t="shared" si="3"/>
        <v>T</v>
      </c>
    </row>
    <row r="114" spans="1:16" x14ac:dyDescent="0.25">
      <c r="A114" s="21" t="s">
        <v>724</v>
      </c>
      <c r="B114" s="21" t="s">
        <v>684</v>
      </c>
      <c r="C114" s="21" t="s">
        <v>725</v>
      </c>
      <c r="D114" s="21">
        <v>34.231225000000002</v>
      </c>
      <c r="E114" s="21">
        <v>-84.500440999999995</v>
      </c>
      <c r="F114" s="21" t="s">
        <v>7</v>
      </c>
      <c r="G114" s="17" t="str">
        <f t="shared" si="2"/>
        <v>https://maps.google.com/?q=34.231225,-84.500441</v>
      </c>
      <c r="H114" s="21" t="s">
        <v>1239</v>
      </c>
      <c r="I114" s="21" t="s">
        <v>726</v>
      </c>
      <c r="J114" s="21" t="s">
        <v>163</v>
      </c>
      <c r="K114" s="22">
        <v>2</v>
      </c>
      <c r="L114" s="22" t="s">
        <v>924</v>
      </c>
      <c r="M114" s="22">
        <v>2</v>
      </c>
      <c r="N114" s="22"/>
      <c r="O114" s="22"/>
      <c r="P114" s="21" t="str">
        <f t="shared" si="3"/>
        <v>T</v>
      </c>
    </row>
    <row r="115" spans="1:16" x14ac:dyDescent="0.25">
      <c r="A115" s="21" t="s">
        <v>727</v>
      </c>
      <c r="B115" s="21" t="s">
        <v>684</v>
      </c>
      <c r="C115" s="21" t="s">
        <v>728</v>
      </c>
      <c r="D115" s="21">
        <v>38.369314000000003</v>
      </c>
      <c r="E115" s="21">
        <v>-96.533153999999996</v>
      </c>
      <c r="F115" s="21" t="s">
        <v>16</v>
      </c>
      <c r="G115" s="17" t="str">
        <f t="shared" si="2"/>
        <v>https://maps.google.com/?q=38.369314,-96.533154</v>
      </c>
      <c r="H115" s="21" t="s">
        <v>729</v>
      </c>
      <c r="I115" s="21" t="s">
        <v>730</v>
      </c>
      <c r="J115" s="21" t="s">
        <v>414</v>
      </c>
      <c r="K115" s="22">
        <v>4</v>
      </c>
      <c r="L115" s="22" t="s">
        <v>924</v>
      </c>
      <c r="M115" s="22">
        <v>4</v>
      </c>
      <c r="N115" s="22"/>
      <c r="O115" s="22"/>
      <c r="P115" s="21" t="str">
        <f t="shared" si="3"/>
        <v>T</v>
      </c>
    </row>
    <row r="116" spans="1:16" x14ac:dyDescent="0.25">
      <c r="A116" s="21" t="s">
        <v>731</v>
      </c>
      <c r="B116" s="21" t="s">
        <v>684</v>
      </c>
      <c r="C116" s="21" t="s">
        <v>732</v>
      </c>
      <c r="D116" s="21">
        <v>41.474341000000003</v>
      </c>
      <c r="E116" s="21">
        <v>-75.682748000000004</v>
      </c>
      <c r="F116" s="21" t="s">
        <v>7</v>
      </c>
      <c r="G116" s="17" t="str">
        <f t="shared" si="2"/>
        <v>https://maps.google.com/?q=41.474341,-75.682748</v>
      </c>
      <c r="H116" s="21" t="s">
        <v>733</v>
      </c>
      <c r="I116" s="21" t="s">
        <v>734</v>
      </c>
      <c r="J116" s="21" t="s">
        <v>326</v>
      </c>
      <c r="K116" s="22">
        <v>3</v>
      </c>
      <c r="L116" s="22" t="s">
        <v>924</v>
      </c>
      <c r="M116" s="22">
        <v>3</v>
      </c>
      <c r="N116" s="22"/>
      <c r="O116" s="22"/>
      <c r="P116" s="21" t="str">
        <f t="shared" si="3"/>
        <v>T</v>
      </c>
    </row>
    <row r="117" spans="1:16" x14ac:dyDescent="0.25">
      <c r="A117" s="21" t="s">
        <v>735</v>
      </c>
      <c r="B117" s="21" t="s">
        <v>684</v>
      </c>
      <c r="C117" s="21" t="s">
        <v>736</v>
      </c>
      <c r="D117" s="21">
        <v>32.736020000000003</v>
      </c>
      <c r="E117" s="21">
        <v>-89.526475000000005</v>
      </c>
      <c r="F117" s="21" t="s">
        <v>7</v>
      </c>
      <c r="G117" s="17" t="str">
        <f t="shared" si="2"/>
        <v>https://maps.google.com/?q=32.73602,-89.526475</v>
      </c>
      <c r="H117" s="21" t="s">
        <v>737</v>
      </c>
      <c r="I117" s="21" t="s">
        <v>738</v>
      </c>
      <c r="J117" s="21" t="s">
        <v>221</v>
      </c>
      <c r="K117" s="22">
        <v>1</v>
      </c>
      <c r="L117" s="22" t="s">
        <v>924</v>
      </c>
      <c r="M117" s="22">
        <v>1</v>
      </c>
      <c r="N117" s="22"/>
      <c r="O117" s="22"/>
      <c r="P117" s="21" t="str">
        <f t="shared" si="3"/>
        <v>T</v>
      </c>
    </row>
    <row r="118" spans="1:16" x14ac:dyDescent="0.25">
      <c r="A118" s="21" t="s">
        <v>739</v>
      </c>
      <c r="B118" s="21" t="s">
        <v>684</v>
      </c>
      <c r="C118" s="21" t="s">
        <v>740</v>
      </c>
      <c r="D118" s="21">
        <v>40.902251999999997</v>
      </c>
      <c r="E118" s="21">
        <v>-74.567351000000002</v>
      </c>
      <c r="F118" s="21" t="s">
        <v>7</v>
      </c>
      <c r="G118" s="17" t="str">
        <f t="shared" si="2"/>
        <v>https://maps.google.com/?q=40.902252,-74.567351</v>
      </c>
      <c r="H118" s="21" t="s">
        <v>741</v>
      </c>
      <c r="I118" s="21" t="s">
        <v>360</v>
      </c>
      <c r="J118" s="21" t="s">
        <v>144</v>
      </c>
      <c r="K118" s="22">
        <v>5</v>
      </c>
      <c r="L118" s="22" t="s">
        <v>924</v>
      </c>
      <c r="M118" s="22">
        <v>5</v>
      </c>
      <c r="N118" s="22"/>
      <c r="O118" s="22"/>
      <c r="P118" s="21" t="str">
        <f t="shared" si="3"/>
        <v>T</v>
      </c>
    </row>
    <row r="119" spans="1:16" x14ac:dyDescent="0.25">
      <c r="A119" s="21" t="s">
        <v>742</v>
      </c>
      <c r="B119" s="21" t="s">
        <v>684</v>
      </c>
      <c r="C119" s="21" t="s">
        <v>743</v>
      </c>
      <c r="D119" s="21">
        <v>38.740316999999997</v>
      </c>
      <c r="E119" s="21">
        <v>-98.218174000000005</v>
      </c>
      <c r="F119" s="21" t="s">
        <v>7</v>
      </c>
      <c r="G119" s="17" t="str">
        <f t="shared" si="2"/>
        <v>https://maps.google.com/?q=38.740317,-98.218174</v>
      </c>
      <c r="H119" s="21" t="s">
        <v>1240</v>
      </c>
      <c r="I119" s="21" t="s">
        <v>744</v>
      </c>
      <c r="J119" s="21" t="s">
        <v>414</v>
      </c>
      <c r="K119" s="22">
        <v>2</v>
      </c>
      <c r="L119" s="22" t="s">
        <v>924</v>
      </c>
      <c r="M119" s="22">
        <v>2</v>
      </c>
      <c r="N119" s="22"/>
      <c r="O119" s="22"/>
      <c r="P119" s="21" t="str">
        <f t="shared" si="3"/>
        <v>T</v>
      </c>
    </row>
    <row r="120" spans="1:16" x14ac:dyDescent="0.25">
      <c r="A120" s="21" t="s">
        <v>745</v>
      </c>
      <c r="B120" s="21" t="s">
        <v>684</v>
      </c>
      <c r="C120" s="21" t="s">
        <v>305</v>
      </c>
      <c r="D120" s="21">
        <v>42.757188999999997</v>
      </c>
      <c r="E120" s="21">
        <v>-78.622887000000006</v>
      </c>
      <c r="F120" s="21" t="s">
        <v>7</v>
      </c>
      <c r="G120" s="17" t="str">
        <f t="shared" si="2"/>
        <v>https://maps.google.com/?q=42.757189,-78.622887</v>
      </c>
      <c r="H120" s="21" t="s">
        <v>1241</v>
      </c>
      <c r="I120" s="21" t="s">
        <v>306</v>
      </c>
      <c r="J120" s="21" t="s">
        <v>173</v>
      </c>
      <c r="K120" s="22">
        <v>3</v>
      </c>
      <c r="L120" s="22" t="s">
        <v>924</v>
      </c>
      <c r="M120" s="22">
        <v>3</v>
      </c>
      <c r="N120" s="22"/>
      <c r="O120" s="22"/>
      <c r="P120" s="21" t="str">
        <f t="shared" si="3"/>
        <v>T</v>
      </c>
    </row>
    <row r="121" spans="1:16" x14ac:dyDescent="0.25">
      <c r="A121" s="21" t="s">
        <v>746</v>
      </c>
      <c r="B121" s="21" t="s">
        <v>684</v>
      </c>
      <c r="C121" s="21" t="s">
        <v>747</v>
      </c>
      <c r="D121" s="21">
        <v>38.371416000000004</v>
      </c>
      <c r="E121" s="21">
        <v>-105.121398</v>
      </c>
      <c r="F121" s="21" t="s">
        <v>16</v>
      </c>
      <c r="G121" s="17" t="str">
        <f t="shared" si="2"/>
        <v>https://maps.google.com/?q=38.371416,-105.121398</v>
      </c>
      <c r="H121" s="21" t="s">
        <v>1242</v>
      </c>
      <c r="I121" s="21" t="s">
        <v>748</v>
      </c>
      <c r="J121" s="21" t="s">
        <v>263</v>
      </c>
      <c r="K121" s="22">
        <v>10</v>
      </c>
      <c r="L121" s="22" t="s">
        <v>924</v>
      </c>
      <c r="M121" s="22">
        <v>10</v>
      </c>
      <c r="N121" s="22"/>
      <c r="O121" s="22"/>
      <c r="P121" s="21" t="str">
        <f t="shared" ref="P121:P184" si="4">LEFT(A121,1)</f>
        <v>T</v>
      </c>
    </row>
    <row r="122" spans="1:16" x14ac:dyDescent="0.25">
      <c r="A122" s="21" t="s">
        <v>749</v>
      </c>
      <c r="B122" s="21" t="s">
        <v>684</v>
      </c>
      <c r="C122" s="21" t="s">
        <v>750</v>
      </c>
      <c r="D122" s="21">
        <v>32.142890999999999</v>
      </c>
      <c r="E122" s="21">
        <v>-90.130444999999995</v>
      </c>
      <c r="F122" s="21" t="s">
        <v>161</v>
      </c>
      <c r="G122" s="17" t="str">
        <f t="shared" si="2"/>
        <v>https://maps.google.com/?q=32.142891,-90.130445</v>
      </c>
      <c r="H122" s="21" t="s">
        <v>751</v>
      </c>
      <c r="I122" s="21" t="s">
        <v>748</v>
      </c>
      <c r="J122" s="21" t="s">
        <v>221</v>
      </c>
      <c r="K122" s="22">
        <v>3</v>
      </c>
      <c r="L122" s="22" t="s">
        <v>924</v>
      </c>
      <c r="M122" s="22">
        <v>3</v>
      </c>
      <c r="N122" s="22"/>
      <c r="O122" s="22"/>
      <c r="P122" s="21" t="str">
        <f t="shared" si="4"/>
        <v>T</v>
      </c>
    </row>
    <row r="123" spans="1:16" x14ac:dyDescent="0.25">
      <c r="A123" s="21" t="s">
        <v>752</v>
      </c>
      <c r="B123" s="21" t="s">
        <v>684</v>
      </c>
      <c r="C123" s="21" t="s">
        <v>375</v>
      </c>
      <c r="D123" s="21">
        <v>40.101103999999999</v>
      </c>
      <c r="E123" s="21">
        <v>-98.952696000000003</v>
      </c>
      <c r="F123" s="21" t="s">
        <v>7</v>
      </c>
      <c r="G123" s="17" t="str">
        <f t="shared" si="2"/>
        <v>https://maps.google.com/?q=40.101104,-98.952696</v>
      </c>
      <c r="H123" s="21" t="s">
        <v>1243</v>
      </c>
      <c r="I123" s="21" t="s">
        <v>376</v>
      </c>
      <c r="J123" s="21" t="s">
        <v>158</v>
      </c>
      <c r="K123" s="22">
        <v>3</v>
      </c>
      <c r="L123" s="22" t="s">
        <v>924</v>
      </c>
      <c r="M123" s="22">
        <v>3</v>
      </c>
      <c r="N123" s="22"/>
      <c r="O123" s="22"/>
      <c r="P123" s="21" t="str">
        <f t="shared" si="4"/>
        <v>T</v>
      </c>
    </row>
    <row r="124" spans="1:16" x14ac:dyDescent="0.25">
      <c r="A124" s="21" t="s">
        <v>753</v>
      </c>
      <c r="B124" s="21" t="s">
        <v>684</v>
      </c>
      <c r="C124" s="21" t="s">
        <v>754</v>
      </c>
      <c r="D124" s="21">
        <v>33.692284999999998</v>
      </c>
      <c r="E124" s="21">
        <v>-89.709969999999998</v>
      </c>
      <c r="F124" s="21" t="s">
        <v>16</v>
      </c>
      <c r="G124" s="17" t="str">
        <f t="shared" si="2"/>
        <v>https://maps.google.com/?q=33.692285,-89.70997</v>
      </c>
      <c r="H124" s="21" t="s">
        <v>755</v>
      </c>
      <c r="I124" s="21" t="s">
        <v>756</v>
      </c>
      <c r="J124" s="21" t="s">
        <v>221</v>
      </c>
      <c r="K124" s="22">
        <v>1</v>
      </c>
      <c r="L124" s="22" t="s">
        <v>924</v>
      </c>
      <c r="M124" s="22">
        <v>1</v>
      </c>
      <c r="N124" s="22"/>
      <c r="O124" s="22"/>
      <c r="P124" s="21" t="str">
        <f t="shared" si="4"/>
        <v>T</v>
      </c>
    </row>
    <row r="125" spans="1:16" x14ac:dyDescent="0.25">
      <c r="A125" s="21" t="s">
        <v>757</v>
      </c>
      <c r="B125" s="21" t="s">
        <v>684</v>
      </c>
      <c r="C125" s="21" t="s">
        <v>758</v>
      </c>
      <c r="D125" s="21">
        <v>34.829979000000002</v>
      </c>
      <c r="E125" s="21">
        <v>-82.351022999999998</v>
      </c>
      <c r="F125" s="21" t="s">
        <v>257</v>
      </c>
      <c r="G125" s="17" t="str">
        <f t="shared" si="2"/>
        <v>https://maps.google.com/?q=34.829979,-82.351023</v>
      </c>
      <c r="H125" s="21" t="s">
        <v>1244</v>
      </c>
      <c r="I125" s="21" t="s">
        <v>759</v>
      </c>
      <c r="J125" s="21" t="s">
        <v>151</v>
      </c>
      <c r="K125" s="22">
        <v>4</v>
      </c>
      <c r="L125" s="22" t="s">
        <v>924</v>
      </c>
      <c r="M125" s="22">
        <v>4</v>
      </c>
      <c r="N125" s="22"/>
      <c r="O125" s="22"/>
      <c r="P125" s="21" t="str">
        <f t="shared" si="4"/>
        <v>T</v>
      </c>
    </row>
    <row r="126" spans="1:16" x14ac:dyDescent="0.25">
      <c r="A126" s="21" t="s">
        <v>760</v>
      </c>
      <c r="B126" s="21" t="s">
        <v>684</v>
      </c>
      <c r="C126" s="21" t="s">
        <v>761</v>
      </c>
      <c r="D126" s="21">
        <v>42.801189999999998</v>
      </c>
      <c r="E126" s="21">
        <v>-86.050355999999994</v>
      </c>
      <c r="F126" s="21" t="s">
        <v>7</v>
      </c>
      <c r="G126" s="17" t="str">
        <f t="shared" si="2"/>
        <v>https://maps.google.com/?q=42.80119,-86.050356</v>
      </c>
      <c r="H126" s="21" t="s">
        <v>1245</v>
      </c>
      <c r="I126" s="21" t="s">
        <v>396</v>
      </c>
      <c r="J126" s="21" t="s">
        <v>193</v>
      </c>
      <c r="K126" s="22">
        <v>11</v>
      </c>
      <c r="L126" s="22" t="s">
        <v>924</v>
      </c>
      <c r="M126" s="22">
        <v>11</v>
      </c>
      <c r="N126" s="22"/>
      <c r="O126" s="22"/>
      <c r="P126" s="21" t="str">
        <f t="shared" si="4"/>
        <v>T</v>
      </c>
    </row>
    <row r="127" spans="1:16" x14ac:dyDescent="0.25">
      <c r="A127" s="21" t="s">
        <v>762</v>
      </c>
      <c r="B127" s="21" t="s">
        <v>684</v>
      </c>
      <c r="C127" s="21" t="s">
        <v>763</v>
      </c>
      <c r="D127" s="21">
        <v>32.565525999999998</v>
      </c>
      <c r="E127" s="21">
        <v>-96.317261999999999</v>
      </c>
      <c r="F127" s="21" t="s">
        <v>7</v>
      </c>
      <c r="G127" s="17" t="str">
        <f t="shared" si="2"/>
        <v>https://maps.google.com/?q=32.565526,-96.317262</v>
      </c>
      <c r="H127" s="21" t="s">
        <v>764</v>
      </c>
      <c r="I127" s="21" t="s">
        <v>765</v>
      </c>
      <c r="J127" s="21" t="s">
        <v>185</v>
      </c>
      <c r="K127" s="22">
        <v>4</v>
      </c>
      <c r="L127" s="22" t="s">
        <v>924</v>
      </c>
      <c r="M127" s="22">
        <v>4</v>
      </c>
      <c r="N127" s="22"/>
      <c r="O127" s="22"/>
      <c r="P127" s="21" t="str">
        <f t="shared" si="4"/>
        <v>T</v>
      </c>
    </row>
    <row r="128" spans="1:16" x14ac:dyDescent="0.25">
      <c r="A128" s="21" t="s">
        <v>766</v>
      </c>
      <c r="B128" s="21" t="s">
        <v>684</v>
      </c>
      <c r="C128" s="21" t="s">
        <v>767</v>
      </c>
      <c r="D128" s="21">
        <v>41.024614999999997</v>
      </c>
      <c r="E128" s="21">
        <v>-89.407758000000001</v>
      </c>
      <c r="F128" s="21" t="s">
        <v>7</v>
      </c>
      <c r="G128" s="17" t="str">
        <f t="shared" si="2"/>
        <v>https://maps.google.com/?q=41.024615,-89.407758</v>
      </c>
      <c r="H128" s="21" t="s">
        <v>1246</v>
      </c>
      <c r="I128" s="21" t="s">
        <v>768</v>
      </c>
      <c r="J128" s="21" t="s">
        <v>136</v>
      </c>
      <c r="K128" s="22">
        <v>3</v>
      </c>
      <c r="L128" s="22" t="s">
        <v>924</v>
      </c>
      <c r="M128" s="22">
        <v>3</v>
      </c>
      <c r="N128" s="22"/>
      <c r="O128" s="22"/>
      <c r="P128" s="21" t="str">
        <f t="shared" si="4"/>
        <v>T</v>
      </c>
    </row>
    <row r="129" spans="1:33" x14ac:dyDescent="0.25">
      <c r="A129" s="21" t="s">
        <v>769</v>
      </c>
      <c r="B129" s="21" t="s">
        <v>684</v>
      </c>
      <c r="C129" s="21" t="s">
        <v>770</v>
      </c>
      <c r="D129" s="21">
        <v>42.305664999999998</v>
      </c>
      <c r="E129" s="21">
        <v>-71.667908999999995</v>
      </c>
      <c r="F129" s="21" t="s">
        <v>7</v>
      </c>
      <c r="G129" s="17" t="str">
        <f t="shared" si="2"/>
        <v>https://maps.google.com/?q=42.305665,-71.667909</v>
      </c>
      <c r="H129" s="21" t="s">
        <v>1247</v>
      </c>
      <c r="I129" s="21" t="s">
        <v>771</v>
      </c>
      <c r="J129" s="21" t="s">
        <v>772</v>
      </c>
      <c r="K129" s="22">
        <v>15</v>
      </c>
      <c r="L129" s="22" t="s">
        <v>924</v>
      </c>
      <c r="M129" s="22">
        <v>15</v>
      </c>
      <c r="N129" s="22"/>
      <c r="O129" s="22"/>
      <c r="P129" s="21" t="str">
        <f t="shared" si="4"/>
        <v>T</v>
      </c>
    </row>
    <row r="130" spans="1:33" x14ac:dyDescent="0.25">
      <c r="A130" s="21" t="s">
        <v>773</v>
      </c>
      <c r="B130" s="21" t="s">
        <v>684</v>
      </c>
      <c r="C130" s="21" t="s">
        <v>774</v>
      </c>
      <c r="D130" s="21">
        <v>27.243364</v>
      </c>
      <c r="E130" s="21">
        <v>-80.830292</v>
      </c>
      <c r="F130" s="21" t="s">
        <v>7</v>
      </c>
      <c r="G130" s="17" t="str">
        <f t="shared" si="2"/>
        <v>https://maps.google.com/?q=27.243364,-80.830292</v>
      </c>
      <c r="H130" s="21" t="s">
        <v>1248</v>
      </c>
      <c r="I130" s="21" t="s">
        <v>775</v>
      </c>
      <c r="J130" s="21" t="s">
        <v>294</v>
      </c>
      <c r="K130" s="22">
        <v>2</v>
      </c>
      <c r="L130" s="22" t="s">
        <v>924</v>
      </c>
      <c r="M130" s="22">
        <v>2</v>
      </c>
      <c r="N130" s="22"/>
      <c r="O130" s="22"/>
      <c r="P130" s="21" t="str">
        <f t="shared" si="4"/>
        <v>T</v>
      </c>
    </row>
    <row r="131" spans="1:33" x14ac:dyDescent="0.25">
      <c r="A131" s="21" t="s">
        <v>776</v>
      </c>
      <c r="B131" s="21" t="s">
        <v>684</v>
      </c>
      <c r="C131" s="21" t="s">
        <v>777</v>
      </c>
      <c r="D131" s="21">
        <v>42.036706000000002</v>
      </c>
      <c r="E131" s="21">
        <v>-96.099035999999998</v>
      </c>
      <c r="F131" s="21" t="s">
        <v>16</v>
      </c>
      <c r="G131" s="17" t="str">
        <f t="shared" ref="G131:G194" si="5">HYPERLINK("https://maps.google.com/?q="&amp;D131&amp;","&amp;E131)</f>
        <v>https://maps.google.com/?q=42.036706,-96.099036</v>
      </c>
      <c r="H131" s="21" t="s">
        <v>778</v>
      </c>
      <c r="I131" s="21" t="s">
        <v>779</v>
      </c>
      <c r="J131" s="21" t="s">
        <v>169</v>
      </c>
      <c r="K131" s="22">
        <v>4</v>
      </c>
      <c r="L131" s="22" t="s">
        <v>924</v>
      </c>
      <c r="M131" s="22">
        <v>4</v>
      </c>
      <c r="N131" s="22"/>
      <c r="O131" s="22"/>
      <c r="P131" s="21" t="str">
        <f t="shared" si="4"/>
        <v>T</v>
      </c>
    </row>
    <row r="132" spans="1:33" x14ac:dyDescent="0.25">
      <c r="A132" s="21" t="s">
        <v>780</v>
      </c>
      <c r="B132" s="21" t="s">
        <v>684</v>
      </c>
      <c r="C132" s="21" t="s">
        <v>781</v>
      </c>
      <c r="D132" s="21">
        <v>39.112724999999998</v>
      </c>
      <c r="E132" s="21">
        <v>-95.081558999999999</v>
      </c>
      <c r="F132" s="21" t="s">
        <v>7</v>
      </c>
      <c r="G132" s="17" t="str">
        <f t="shared" si="5"/>
        <v>https://maps.google.com/?q=39.112725,-95.081559</v>
      </c>
      <c r="H132" s="21" t="s">
        <v>782</v>
      </c>
      <c r="I132" s="21" t="s">
        <v>783</v>
      </c>
      <c r="J132" s="21" t="s">
        <v>414</v>
      </c>
      <c r="K132" s="22">
        <v>2</v>
      </c>
      <c r="L132" s="22" t="s">
        <v>924</v>
      </c>
      <c r="M132" s="22">
        <v>2</v>
      </c>
      <c r="N132" s="22"/>
      <c r="O132" s="22"/>
      <c r="P132" s="21" t="str">
        <f t="shared" si="4"/>
        <v>T</v>
      </c>
    </row>
    <row r="133" spans="1:33" x14ac:dyDescent="0.25">
      <c r="A133" s="21" t="s">
        <v>784</v>
      </c>
      <c r="B133" s="21" t="s">
        <v>684</v>
      </c>
      <c r="C133" s="21" t="s">
        <v>785</v>
      </c>
      <c r="D133" s="21">
        <v>26.172449</v>
      </c>
      <c r="E133" s="21">
        <v>-80.171227999999999</v>
      </c>
      <c r="F133" s="21" t="s">
        <v>786</v>
      </c>
      <c r="G133" s="17" t="str">
        <f t="shared" si="5"/>
        <v>https://maps.google.com/?q=26.172449,-80.171228</v>
      </c>
      <c r="H133" s="21" t="s">
        <v>1249</v>
      </c>
      <c r="I133" s="21" t="s">
        <v>787</v>
      </c>
      <c r="J133" s="21" t="s">
        <v>294</v>
      </c>
      <c r="K133" s="22">
        <v>7</v>
      </c>
      <c r="L133" s="22" t="s">
        <v>924</v>
      </c>
      <c r="M133" s="22">
        <v>7</v>
      </c>
      <c r="N133" s="22"/>
      <c r="O133" s="22"/>
      <c r="P133" s="21" t="str">
        <f t="shared" si="4"/>
        <v>T</v>
      </c>
    </row>
    <row r="134" spans="1:33" x14ac:dyDescent="0.25">
      <c r="A134" s="21" t="s">
        <v>788</v>
      </c>
      <c r="B134" s="21" t="s">
        <v>684</v>
      </c>
      <c r="C134" s="21" t="s">
        <v>789</v>
      </c>
      <c r="D134" s="21">
        <v>38.009207000000004</v>
      </c>
      <c r="E134" s="21">
        <v>-121.88662100000001</v>
      </c>
      <c r="F134" s="21" t="s">
        <v>7</v>
      </c>
      <c r="G134" s="17" t="str">
        <f t="shared" si="5"/>
        <v>https://maps.google.com/?q=38.009207,-121.886621</v>
      </c>
      <c r="H134" s="21" t="s">
        <v>1250</v>
      </c>
      <c r="I134" s="21" t="s">
        <v>790</v>
      </c>
      <c r="J134" s="21" t="s">
        <v>571</v>
      </c>
      <c r="K134" s="22">
        <v>5</v>
      </c>
      <c r="L134" s="22" t="s">
        <v>924</v>
      </c>
      <c r="M134" s="22">
        <v>5</v>
      </c>
      <c r="N134" s="22"/>
      <c r="O134" s="22"/>
      <c r="P134" s="21" t="str">
        <f t="shared" si="4"/>
        <v>T</v>
      </c>
    </row>
    <row r="135" spans="1:33" x14ac:dyDescent="0.25">
      <c r="A135" s="21" t="s">
        <v>791</v>
      </c>
      <c r="B135" s="21" t="s">
        <v>684</v>
      </c>
      <c r="C135" s="21" t="s">
        <v>792</v>
      </c>
      <c r="D135" s="21">
        <v>35.537829000000002</v>
      </c>
      <c r="E135" s="21">
        <v>-100.97126900000001</v>
      </c>
      <c r="F135" s="21" t="s">
        <v>16</v>
      </c>
      <c r="G135" s="17" t="str">
        <f t="shared" si="5"/>
        <v>https://maps.google.com/?q=35.537829,-100.971269</v>
      </c>
      <c r="H135" s="21" t="s">
        <v>1251</v>
      </c>
      <c r="I135" s="21" t="s">
        <v>793</v>
      </c>
      <c r="J135" s="21" t="s">
        <v>185</v>
      </c>
      <c r="K135" s="22">
        <v>6</v>
      </c>
      <c r="L135" s="22" t="s">
        <v>924</v>
      </c>
      <c r="M135" s="22">
        <v>6</v>
      </c>
      <c r="N135" s="22"/>
      <c r="O135" s="22"/>
      <c r="P135" s="21" t="str">
        <f t="shared" si="4"/>
        <v>T</v>
      </c>
    </row>
    <row r="136" spans="1:33" x14ac:dyDescent="0.25">
      <c r="A136" s="21" t="s">
        <v>794</v>
      </c>
      <c r="B136" s="21" t="s">
        <v>684</v>
      </c>
      <c r="C136" s="21" t="s">
        <v>795</v>
      </c>
      <c r="D136" s="21">
        <v>44.269424999999998</v>
      </c>
      <c r="E136" s="21">
        <v>-121.176708</v>
      </c>
      <c r="F136" s="21" t="s">
        <v>7</v>
      </c>
      <c r="G136" s="17" t="str">
        <f t="shared" si="5"/>
        <v>https://maps.google.com/?q=44.269425,-121.176708</v>
      </c>
      <c r="H136" s="21" t="s">
        <v>1252</v>
      </c>
      <c r="I136" s="21" t="s">
        <v>796</v>
      </c>
      <c r="J136" s="21" t="s">
        <v>797</v>
      </c>
      <c r="K136" s="22">
        <v>6</v>
      </c>
      <c r="L136" s="22" t="s">
        <v>924</v>
      </c>
      <c r="M136" s="22">
        <v>6</v>
      </c>
      <c r="N136" s="22"/>
      <c r="O136" s="22"/>
      <c r="P136" s="21" t="str">
        <f t="shared" si="4"/>
        <v>T</v>
      </c>
    </row>
    <row r="137" spans="1:33" x14ac:dyDescent="0.25">
      <c r="A137" s="21" t="s">
        <v>798</v>
      </c>
      <c r="B137" s="21" t="s">
        <v>684</v>
      </c>
      <c r="C137" s="21" t="s">
        <v>799</v>
      </c>
      <c r="D137" s="21">
        <v>31.913937000000001</v>
      </c>
      <c r="E137" s="21">
        <v>-111.882897</v>
      </c>
      <c r="F137" s="21" t="s">
        <v>7</v>
      </c>
      <c r="G137" s="17" t="str">
        <f t="shared" si="5"/>
        <v>https://maps.google.com/?q=31.913937,-111.882897</v>
      </c>
      <c r="H137" s="21" t="s">
        <v>800</v>
      </c>
      <c r="I137" s="21" t="s">
        <v>801</v>
      </c>
      <c r="J137" s="21" t="s">
        <v>604</v>
      </c>
      <c r="K137" s="22">
        <v>6</v>
      </c>
      <c r="L137" s="22" t="s">
        <v>924</v>
      </c>
      <c r="M137" s="22">
        <v>6</v>
      </c>
      <c r="N137" s="22"/>
      <c r="O137" s="22"/>
      <c r="P137" s="21" t="str">
        <f t="shared" si="4"/>
        <v>T</v>
      </c>
    </row>
    <row r="138" spans="1:33" x14ac:dyDescent="0.25">
      <c r="A138" s="21" t="s">
        <v>802</v>
      </c>
      <c r="B138" s="21" t="s">
        <v>684</v>
      </c>
      <c r="C138" s="21" t="s">
        <v>803</v>
      </c>
      <c r="D138" s="21">
        <v>33.785429999999998</v>
      </c>
      <c r="E138" s="21">
        <v>-116.96028200000001</v>
      </c>
      <c r="F138" s="21" t="s">
        <v>804</v>
      </c>
      <c r="G138" s="17" t="str">
        <f t="shared" si="5"/>
        <v>https://maps.google.com/?q=33.78543,-116.960282</v>
      </c>
      <c r="H138" s="21" t="s">
        <v>1253</v>
      </c>
      <c r="I138" s="21" t="s">
        <v>805</v>
      </c>
      <c r="J138" s="21" t="s">
        <v>571</v>
      </c>
      <c r="K138" s="22">
        <v>3</v>
      </c>
      <c r="L138" s="22" t="s">
        <v>924</v>
      </c>
      <c r="M138" s="22">
        <v>3</v>
      </c>
      <c r="N138" s="22"/>
      <c r="O138" s="22"/>
      <c r="P138" s="21" t="str">
        <f t="shared" si="4"/>
        <v>T</v>
      </c>
    </row>
    <row r="139" spans="1:33" x14ac:dyDescent="0.25">
      <c r="A139" s="21" t="s">
        <v>806</v>
      </c>
      <c r="B139" s="21" t="s">
        <v>684</v>
      </c>
      <c r="C139" s="21" t="s">
        <v>807</v>
      </c>
      <c r="D139" s="21">
        <v>29.979509</v>
      </c>
      <c r="E139" s="21">
        <v>-81.983637000000002</v>
      </c>
      <c r="F139" s="21" t="s">
        <v>808</v>
      </c>
      <c r="G139" s="17" t="str">
        <f t="shared" si="5"/>
        <v>https://maps.google.com/?q=29.979509,-81.983637</v>
      </c>
      <c r="H139" s="21" t="s">
        <v>1254</v>
      </c>
      <c r="I139" s="21" t="s">
        <v>809</v>
      </c>
      <c r="J139" s="21" t="s">
        <v>294</v>
      </c>
      <c r="K139" s="22">
        <v>1</v>
      </c>
      <c r="L139" s="22" t="s">
        <v>924</v>
      </c>
      <c r="M139" s="22">
        <v>1</v>
      </c>
      <c r="N139" s="22"/>
      <c r="O139" s="22"/>
      <c r="P139" s="21" t="str">
        <f t="shared" si="4"/>
        <v>T</v>
      </c>
    </row>
    <row r="140" spans="1:33" x14ac:dyDescent="0.25">
      <c r="A140" s="21" t="s">
        <v>810</v>
      </c>
      <c r="B140" s="21" t="s">
        <v>684</v>
      </c>
      <c r="C140" s="21" t="s">
        <v>811</v>
      </c>
      <c r="D140" s="21">
        <v>43.964705000000002</v>
      </c>
      <c r="E140" s="21">
        <v>-111.682104</v>
      </c>
      <c r="F140" s="21" t="s">
        <v>7</v>
      </c>
      <c r="G140" s="17" t="str">
        <f t="shared" si="5"/>
        <v>https://maps.google.com/?q=43.964705,-111.682104</v>
      </c>
      <c r="H140" s="21" t="s">
        <v>1255</v>
      </c>
      <c r="I140" s="21" t="s">
        <v>812</v>
      </c>
      <c r="J140" s="21" t="s">
        <v>232</v>
      </c>
      <c r="K140" s="22">
        <v>3</v>
      </c>
      <c r="L140" s="22" t="s">
        <v>924</v>
      </c>
      <c r="M140" s="22">
        <v>3</v>
      </c>
      <c r="N140" s="22"/>
      <c r="O140" s="22"/>
      <c r="P140" s="21" t="str">
        <f t="shared" si="4"/>
        <v>T</v>
      </c>
    </row>
    <row r="141" spans="1:33" x14ac:dyDescent="0.25">
      <c r="A141" s="21" t="s">
        <v>813</v>
      </c>
      <c r="B141" s="21" t="s">
        <v>684</v>
      </c>
      <c r="C141" s="21" t="s">
        <v>814</v>
      </c>
      <c r="D141" s="21">
        <v>35.289211999999999</v>
      </c>
      <c r="E141" s="21">
        <v>-120.65255000000001</v>
      </c>
      <c r="F141" s="21" t="s">
        <v>7</v>
      </c>
      <c r="G141" s="17" t="str">
        <f t="shared" si="5"/>
        <v>https://maps.google.com/?q=35.289212,-120.65255</v>
      </c>
      <c r="H141" s="21" t="s">
        <v>1256</v>
      </c>
      <c r="I141" s="21" t="s">
        <v>815</v>
      </c>
      <c r="J141" s="21" t="s">
        <v>571</v>
      </c>
      <c r="K141" s="22">
        <v>4</v>
      </c>
      <c r="L141" s="22" t="s">
        <v>924</v>
      </c>
      <c r="M141" s="22">
        <v>4</v>
      </c>
      <c r="N141" s="22"/>
      <c r="O141" s="22"/>
      <c r="P141" s="21" t="str">
        <f t="shared" si="4"/>
        <v>T</v>
      </c>
    </row>
    <row r="142" spans="1:33" x14ac:dyDescent="0.25">
      <c r="A142" s="21" t="s">
        <v>816</v>
      </c>
      <c r="B142" s="21" t="s">
        <v>684</v>
      </c>
      <c r="C142" s="21" t="s">
        <v>817</v>
      </c>
      <c r="D142" s="21">
        <v>34.564149999999998</v>
      </c>
      <c r="E142" s="21">
        <v>-87.166692999999995</v>
      </c>
      <c r="F142" s="21" t="s">
        <v>7</v>
      </c>
      <c r="G142" s="17" t="str">
        <f t="shared" si="5"/>
        <v>https://maps.google.com/?q=34.56415,-87.166693</v>
      </c>
      <c r="H142" s="21" t="s">
        <v>818</v>
      </c>
      <c r="I142" s="21" t="s">
        <v>819</v>
      </c>
      <c r="J142" s="21" t="s">
        <v>189</v>
      </c>
      <c r="K142" s="22">
        <v>4</v>
      </c>
      <c r="L142" s="22" t="s">
        <v>924</v>
      </c>
      <c r="M142" s="22">
        <v>4</v>
      </c>
      <c r="N142" s="22"/>
      <c r="O142" s="22"/>
      <c r="P142" s="21" t="str">
        <f t="shared" si="4"/>
        <v>T</v>
      </c>
    </row>
    <row r="143" spans="1:33" x14ac:dyDescent="0.25">
      <c r="A143" s="21" t="s">
        <v>820</v>
      </c>
      <c r="B143" s="21" t="s">
        <v>684</v>
      </c>
      <c r="C143" s="21" t="s">
        <v>494</v>
      </c>
      <c r="D143" s="21">
        <v>33.193004999999999</v>
      </c>
      <c r="E143" s="21">
        <v>-87.525648000000004</v>
      </c>
      <c r="F143" s="21" t="s">
        <v>7</v>
      </c>
      <c r="G143" s="17" t="str">
        <f t="shared" si="5"/>
        <v>https://maps.google.com/?q=33.193005,-87.525648</v>
      </c>
      <c r="H143" s="21" t="s">
        <v>1257</v>
      </c>
      <c r="I143" s="21" t="s">
        <v>451</v>
      </c>
      <c r="J143" s="21" t="s">
        <v>189</v>
      </c>
      <c r="K143" s="22">
        <v>8</v>
      </c>
      <c r="L143" s="22" t="s">
        <v>924</v>
      </c>
      <c r="M143" s="22">
        <v>8</v>
      </c>
      <c r="N143" s="22"/>
      <c r="O143" s="22"/>
      <c r="P143" s="21" t="str">
        <f t="shared" si="4"/>
        <v>T</v>
      </c>
    </row>
    <row r="144" spans="1:33" x14ac:dyDescent="0.25">
      <c r="A144" s="21" t="s">
        <v>821</v>
      </c>
      <c r="B144" s="21" t="s">
        <v>684</v>
      </c>
      <c r="C144" s="21" t="s">
        <v>297</v>
      </c>
      <c r="D144" s="21">
        <v>38.553189000000003</v>
      </c>
      <c r="E144" s="21">
        <v>-82.796902000000003</v>
      </c>
      <c r="F144" s="21" t="s">
        <v>7</v>
      </c>
      <c r="G144" s="17" t="str">
        <f t="shared" si="5"/>
        <v>https://maps.google.com/?q=38.553189,-82.796902</v>
      </c>
      <c r="H144" s="21" t="s">
        <v>822</v>
      </c>
      <c r="I144" s="21" t="s">
        <v>299</v>
      </c>
      <c r="J144" s="21" t="s">
        <v>300</v>
      </c>
      <c r="K144" s="22">
        <v>9</v>
      </c>
      <c r="L144" s="22" t="s">
        <v>924</v>
      </c>
      <c r="M144" s="22">
        <v>9</v>
      </c>
      <c r="N144" s="22"/>
      <c r="O144" s="22"/>
      <c r="P144" s="21" t="str">
        <f t="shared" si="4"/>
        <v>T</v>
      </c>
      <c r="AE144" s="13"/>
      <c r="AF144" s="13"/>
      <c r="AG144" s="14"/>
    </row>
    <row r="145" spans="1:16" x14ac:dyDescent="0.25">
      <c r="A145" s="21" t="s">
        <v>823</v>
      </c>
      <c r="B145" s="21" t="s">
        <v>684</v>
      </c>
      <c r="C145" s="21" t="s">
        <v>824</v>
      </c>
      <c r="D145" s="21">
        <v>44.370758000000002</v>
      </c>
      <c r="E145" s="21">
        <v>-71.614771000000005</v>
      </c>
      <c r="F145" s="21" t="s">
        <v>7</v>
      </c>
      <c r="G145" s="17" t="str">
        <f t="shared" si="5"/>
        <v>https://maps.google.com/?q=44.370758,-71.614771</v>
      </c>
      <c r="H145" s="21" t="s">
        <v>825</v>
      </c>
      <c r="I145" s="21" t="s">
        <v>826</v>
      </c>
      <c r="J145" s="21" t="s">
        <v>827</v>
      </c>
      <c r="K145" s="22">
        <v>4</v>
      </c>
      <c r="L145" s="22" t="s">
        <v>924</v>
      </c>
      <c r="M145" s="22">
        <v>4</v>
      </c>
      <c r="N145" s="22"/>
      <c r="O145" s="22"/>
      <c r="P145" s="21" t="str">
        <f t="shared" si="4"/>
        <v>T</v>
      </c>
    </row>
    <row r="146" spans="1:16" x14ac:dyDescent="0.25">
      <c r="A146" s="21" t="s">
        <v>828</v>
      </c>
      <c r="B146" s="21" t="s">
        <v>684</v>
      </c>
      <c r="C146" s="21" t="s">
        <v>829</v>
      </c>
      <c r="D146" s="21">
        <v>42.666381000000001</v>
      </c>
      <c r="E146" s="21">
        <v>-89.029888999999997</v>
      </c>
      <c r="F146" s="21" t="s">
        <v>7</v>
      </c>
      <c r="G146" s="17" t="str">
        <f t="shared" si="5"/>
        <v>https://maps.google.com/?q=42.666381,-89.029889</v>
      </c>
      <c r="H146" s="21" t="s">
        <v>1258</v>
      </c>
      <c r="I146" s="21" t="s">
        <v>830</v>
      </c>
      <c r="J146" s="21" t="s">
        <v>131</v>
      </c>
      <c r="K146" s="22">
        <v>1</v>
      </c>
      <c r="L146" s="22" t="s">
        <v>924</v>
      </c>
      <c r="M146" s="22">
        <v>1</v>
      </c>
      <c r="N146" s="22"/>
      <c r="O146" s="22"/>
      <c r="P146" s="21" t="str">
        <f t="shared" si="4"/>
        <v>T</v>
      </c>
    </row>
    <row r="147" spans="1:16" x14ac:dyDescent="0.25">
      <c r="A147" s="21" t="s">
        <v>831</v>
      </c>
      <c r="B147" s="21" t="s">
        <v>684</v>
      </c>
      <c r="C147" s="21" t="s">
        <v>832</v>
      </c>
      <c r="D147" s="21">
        <v>40.09545</v>
      </c>
      <c r="E147" s="21">
        <v>-78.945937999999998</v>
      </c>
      <c r="F147" s="21" t="s">
        <v>7</v>
      </c>
      <c r="G147" s="17" t="str">
        <f t="shared" si="5"/>
        <v>https://maps.google.com/?q=40.09545,-78.945938</v>
      </c>
      <c r="H147" s="21" t="s">
        <v>1259</v>
      </c>
      <c r="I147" s="21" t="s">
        <v>833</v>
      </c>
      <c r="J147" s="21" t="s">
        <v>326</v>
      </c>
      <c r="K147" s="22">
        <v>10</v>
      </c>
      <c r="L147" s="22" t="s">
        <v>924</v>
      </c>
      <c r="M147" s="22">
        <v>10</v>
      </c>
      <c r="N147" s="22"/>
      <c r="O147" s="22"/>
      <c r="P147" s="21" t="str">
        <f t="shared" si="4"/>
        <v>T</v>
      </c>
    </row>
    <row r="148" spans="1:16" x14ac:dyDescent="0.25">
      <c r="A148" s="23" t="s">
        <v>472</v>
      </c>
      <c r="B148" s="23" t="s">
        <v>473</v>
      </c>
      <c r="C148" s="23" t="s">
        <v>474</v>
      </c>
      <c r="D148" s="23">
        <v>39.301388000000003</v>
      </c>
      <c r="E148" s="23">
        <v>-102.261346</v>
      </c>
      <c r="F148" s="23" t="s">
        <v>7</v>
      </c>
      <c r="G148" s="17" t="str">
        <f t="shared" si="5"/>
        <v>https://maps.google.com/?q=39.301388,-102.261346</v>
      </c>
      <c r="H148" s="23" t="s">
        <v>1260</v>
      </c>
      <c r="I148" s="23" t="s">
        <v>143</v>
      </c>
      <c r="J148" s="23" t="s">
        <v>263</v>
      </c>
      <c r="K148" s="24">
        <v>2</v>
      </c>
      <c r="L148" s="24" t="s">
        <v>924</v>
      </c>
      <c r="M148" s="24"/>
      <c r="N148" s="24">
        <v>2</v>
      </c>
      <c r="O148" s="24"/>
      <c r="P148" s="23" t="str">
        <f t="shared" si="4"/>
        <v>R</v>
      </c>
    </row>
    <row r="149" spans="1:16" x14ac:dyDescent="0.25">
      <c r="A149" s="23" t="s">
        <v>475</v>
      </c>
      <c r="B149" s="23" t="s">
        <v>473</v>
      </c>
      <c r="C149" s="23" t="s">
        <v>476</v>
      </c>
      <c r="D149" s="23">
        <v>32.229567000000003</v>
      </c>
      <c r="E149" s="23">
        <v>-101.49886100000001</v>
      </c>
      <c r="F149" s="23" t="s">
        <v>7</v>
      </c>
      <c r="G149" s="17" t="str">
        <f t="shared" si="5"/>
        <v>https://maps.google.com/?q=32.229567,-101.498861</v>
      </c>
      <c r="H149" s="23" t="s">
        <v>1237</v>
      </c>
      <c r="I149" s="23" t="s">
        <v>477</v>
      </c>
      <c r="J149" s="23" t="s">
        <v>185</v>
      </c>
      <c r="K149" s="24">
        <v>15</v>
      </c>
      <c r="L149" s="24" t="s">
        <v>924</v>
      </c>
      <c r="M149" s="24"/>
      <c r="N149" s="24">
        <v>15</v>
      </c>
      <c r="O149" s="24"/>
      <c r="P149" s="23" t="str">
        <f t="shared" si="4"/>
        <v>R</v>
      </c>
    </row>
    <row r="150" spans="1:16" x14ac:dyDescent="0.25">
      <c r="A150" s="23" t="s">
        <v>478</v>
      </c>
      <c r="B150" s="23" t="s">
        <v>473</v>
      </c>
      <c r="C150" s="23" t="s">
        <v>479</v>
      </c>
      <c r="D150" s="23">
        <v>43.890093999999998</v>
      </c>
      <c r="E150" s="23">
        <v>-90.993317000000005</v>
      </c>
      <c r="F150" s="23" t="s">
        <v>16</v>
      </c>
      <c r="G150" s="17" t="str">
        <f t="shared" si="5"/>
        <v>https://maps.google.com/?q=43.890094,-90.993317</v>
      </c>
      <c r="H150" s="23" t="s">
        <v>1238</v>
      </c>
      <c r="I150" s="23" t="s">
        <v>480</v>
      </c>
      <c r="J150" s="23" t="s">
        <v>131</v>
      </c>
      <c r="K150" s="24">
        <v>3</v>
      </c>
      <c r="L150" s="24" t="s">
        <v>924</v>
      </c>
      <c r="M150" s="24"/>
      <c r="N150" s="24">
        <v>3</v>
      </c>
      <c r="O150" s="24"/>
      <c r="P150" s="23" t="str">
        <f t="shared" si="4"/>
        <v>R</v>
      </c>
    </row>
    <row r="151" spans="1:16" x14ac:dyDescent="0.25">
      <c r="A151" s="23" t="s">
        <v>481</v>
      </c>
      <c r="B151" s="23" t="s">
        <v>473</v>
      </c>
      <c r="C151" s="23" t="s">
        <v>482</v>
      </c>
      <c r="D151" s="23">
        <v>40.611279000000003</v>
      </c>
      <c r="E151" s="23">
        <v>-78.709110999999993</v>
      </c>
      <c r="F151" s="23" t="s">
        <v>16</v>
      </c>
      <c r="G151" s="17" t="str">
        <f t="shared" si="5"/>
        <v>https://maps.google.com/?q=40.611279,-78.709111</v>
      </c>
      <c r="H151" s="23" t="s">
        <v>1261</v>
      </c>
      <c r="I151" s="23" t="s">
        <v>483</v>
      </c>
      <c r="J151" s="23" t="s">
        <v>326</v>
      </c>
      <c r="K151" s="24">
        <v>5</v>
      </c>
      <c r="L151" s="24" t="s">
        <v>924</v>
      </c>
      <c r="M151" s="24"/>
      <c r="N151" s="24">
        <v>5</v>
      </c>
      <c r="O151" s="24"/>
      <c r="P151" s="23" t="str">
        <f t="shared" si="4"/>
        <v>R</v>
      </c>
    </row>
    <row r="152" spans="1:16" x14ac:dyDescent="0.25">
      <c r="A152" s="23" t="s">
        <v>484</v>
      </c>
      <c r="B152" s="23" t="s">
        <v>473</v>
      </c>
      <c r="C152" s="23" t="s">
        <v>485</v>
      </c>
      <c r="D152" s="23">
        <v>40.924709</v>
      </c>
      <c r="E152" s="23">
        <v>-81.625324000000006</v>
      </c>
      <c r="F152" s="23" t="s">
        <v>7</v>
      </c>
      <c r="G152" s="17" t="str">
        <f t="shared" si="5"/>
        <v>https://maps.google.com/?q=40.924709,-81.625324</v>
      </c>
      <c r="H152" s="23" t="s">
        <v>1262</v>
      </c>
      <c r="I152" s="23" t="s">
        <v>486</v>
      </c>
      <c r="J152" s="23" t="s">
        <v>330</v>
      </c>
      <c r="K152" s="24">
        <v>2</v>
      </c>
      <c r="L152" s="24" t="s">
        <v>924</v>
      </c>
      <c r="M152" s="24"/>
      <c r="N152" s="24">
        <v>2</v>
      </c>
      <c r="O152" s="24"/>
      <c r="P152" s="23" t="str">
        <f t="shared" si="4"/>
        <v>R</v>
      </c>
    </row>
    <row r="153" spans="1:16" x14ac:dyDescent="0.25">
      <c r="A153" s="23" t="s">
        <v>487</v>
      </c>
      <c r="B153" s="23" t="s">
        <v>473</v>
      </c>
      <c r="C153" s="23" t="s">
        <v>488</v>
      </c>
      <c r="D153" s="23">
        <v>40.202798999999999</v>
      </c>
      <c r="E153" s="23">
        <v>-77.158188999999993</v>
      </c>
      <c r="F153" s="23" t="s">
        <v>16</v>
      </c>
      <c r="G153" s="17" t="str">
        <f t="shared" si="5"/>
        <v>https://maps.google.com/?q=40.202799,-77.158189</v>
      </c>
      <c r="H153" s="23" t="s">
        <v>1263</v>
      </c>
      <c r="I153" s="23" t="s">
        <v>489</v>
      </c>
      <c r="J153" s="23" t="s">
        <v>326</v>
      </c>
      <c r="K153" s="24">
        <v>3</v>
      </c>
      <c r="L153" s="24" t="s">
        <v>924</v>
      </c>
      <c r="M153" s="24"/>
      <c r="N153" s="24">
        <v>3</v>
      </c>
      <c r="O153" s="24"/>
      <c r="P153" s="23" t="str">
        <f t="shared" si="4"/>
        <v>R</v>
      </c>
    </row>
    <row r="154" spans="1:16" x14ac:dyDescent="0.25">
      <c r="A154" s="23" t="s">
        <v>490</v>
      </c>
      <c r="B154" s="23" t="s">
        <v>473</v>
      </c>
      <c r="C154" s="23" t="s">
        <v>491</v>
      </c>
      <c r="D154" s="23">
        <v>35.131019000000002</v>
      </c>
      <c r="E154" s="23">
        <v>-81.864087999999995</v>
      </c>
      <c r="F154" s="23" t="s">
        <v>7</v>
      </c>
      <c r="G154" s="17" t="str">
        <f t="shared" si="5"/>
        <v>https://maps.google.com/?q=35.131019,-81.864088</v>
      </c>
      <c r="H154" s="23" t="s">
        <v>1264</v>
      </c>
      <c r="I154" s="23" t="s">
        <v>492</v>
      </c>
      <c r="J154" s="23" t="s">
        <v>151</v>
      </c>
      <c r="K154" s="24">
        <v>10</v>
      </c>
      <c r="L154" s="24" t="s">
        <v>924</v>
      </c>
      <c r="M154" s="24"/>
      <c r="N154" s="24">
        <v>10</v>
      </c>
      <c r="O154" s="24"/>
      <c r="P154" s="23" t="str">
        <f t="shared" si="4"/>
        <v>R</v>
      </c>
    </row>
    <row r="155" spans="1:16" x14ac:dyDescent="0.25">
      <c r="A155" s="23" t="s">
        <v>493</v>
      </c>
      <c r="B155" s="23" t="s">
        <v>473</v>
      </c>
      <c r="C155" s="23" t="s">
        <v>494</v>
      </c>
      <c r="D155" s="23">
        <v>41.847867000000001</v>
      </c>
      <c r="E155" s="23">
        <v>-89.503839999999997</v>
      </c>
      <c r="F155" s="23" t="s">
        <v>7</v>
      </c>
      <c r="G155" s="17" t="str">
        <f t="shared" si="5"/>
        <v>https://maps.google.com/?q=41.847867,-89.50384</v>
      </c>
      <c r="H155" s="23" t="s">
        <v>1265</v>
      </c>
      <c r="I155" s="23" t="s">
        <v>495</v>
      </c>
      <c r="J155" s="23" t="s">
        <v>136</v>
      </c>
      <c r="K155" s="24">
        <v>5</v>
      </c>
      <c r="L155" s="24" t="s">
        <v>924</v>
      </c>
      <c r="M155" s="24"/>
      <c r="N155" s="24">
        <v>5</v>
      </c>
      <c r="O155" s="24"/>
      <c r="P155" s="23" t="str">
        <f t="shared" si="4"/>
        <v>R</v>
      </c>
    </row>
    <row r="156" spans="1:16" x14ac:dyDescent="0.25">
      <c r="A156" s="23" t="s">
        <v>496</v>
      </c>
      <c r="B156" s="23" t="s">
        <v>473</v>
      </c>
      <c r="C156" s="23" t="s">
        <v>497</v>
      </c>
      <c r="D156" s="23">
        <v>42.662016999999999</v>
      </c>
      <c r="E156" s="23">
        <v>-78.891229999999993</v>
      </c>
      <c r="F156" s="23" t="s">
        <v>7</v>
      </c>
      <c r="G156" s="17" t="str">
        <f t="shared" si="5"/>
        <v>https://maps.google.com/?q=42.662017,-78.89123</v>
      </c>
      <c r="H156" s="23" t="s">
        <v>1266</v>
      </c>
      <c r="I156" s="23" t="s">
        <v>498</v>
      </c>
      <c r="J156" s="23" t="s">
        <v>173</v>
      </c>
      <c r="K156" s="24">
        <v>4</v>
      </c>
      <c r="L156" s="24" t="s">
        <v>924</v>
      </c>
      <c r="M156" s="24"/>
      <c r="N156" s="24">
        <v>4</v>
      </c>
      <c r="O156" s="24"/>
      <c r="P156" s="23" t="str">
        <f t="shared" si="4"/>
        <v>R</v>
      </c>
    </row>
    <row r="157" spans="1:16" x14ac:dyDescent="0.25">
      <c r="A157" s="23" t="s">
        <v>499</v>
      </c>
      <c r="B157" s="23" t="s">
        <v>473</v>
      </c>
      <c r="C157" s="23" t="s">
        <v>500</v>
      </c>
      <c r="D157" s="23">
        <v>40.210740000000001</v>
      </c>
      <c r="E157" s="23">
        <v>-74.662109999999998</v>
      </c>
      <c r="F157" s="23" t="s">
        <v>7</v>
      </c>
      <c r="G157" s="17" t="str">
        <f t="shared" si="5"/>
        <v>https://maps.google.com/?q=40.21074,-74.66211</v>
      </c>
      <c r="H157" s="23" t="s">
        <v>501</v>
      </c>
      <c r="I157" s="23" t="s">
        <v>502</v>
      </c>
      <c r="J157" s="23" t="s">
        <v>144</v>
      </c>
      <c r="K157" s="24">
        <v>15</v>
      </c>
      <c r="L157" s="24" t="s">
        <v>924</v>
      </c>
      <c r="M157" s="24"/>
      <c r="N157" s="24">
        <v>15</v>
      </c>
      <c r="O157" s="24"/>
      <c r="P157" s="23" t="str">
        <f t="shared" si="4"/>
        <v>R</v>
      </c>
    </row>
    <row r="158" spans="1:16" x14ac:dyDescent="0.25">
      <c r="A158" s="23" t="s">
        <v>507</v>
      </c>
      <c r="B158" s="23" t="s">
        <v>473</v>
      </c>
      <c r="C158" s="23" t="s">
        <v>494</v>
      </c>
      <c r="D158" s="23">
        <v>34.812249000000001</v>
      </c>
      <c r="E158" s="23">
        <v>-87.624094999999997</v>
      </c>
      <c r="F158" s="23" t="s">
        <v>508</v>
      </c>
      <c r="G158" s="17" t="str">
        <f t="shared" si="5"/>
        <v>https://maps.google.com/?q=34.812249,-87.624095</v>
      </c>
      <c r="H158" s="23" t="s">
        <v>509</v>
      </c>
      <c r="I158" s="23" t="s">
        <v>510</v>
      </c>
      <c r="J158" s="23" t="s">
        <v>189</v>
      </c>
      <c r="K158" s="24">
        <v>3</v>
      </c>
      <c r="L158" s="24" t="s">
        <v>924</v>
      </c>
      <c r="M158" s="24"/>
      <c r="N158" s="24">
        <v>3</v>
      </c>
      <c r="O158" s="24"/>
      <c r="P158" s="23" t="str">
        <f t="shared" si="4"/>
        <v>R</v>
      </c>
    </row>
    <row r="159" spans="1:16" x14ac:dyDescent="0.25">
      <c r="A159" s="23" t="s">
        <v>511</v>
      </c>
      <c r="B159" s="23" t="s">
        <v>473</v>
      </c>
      <c r="C159" s="23" t="s">
        <v>512</v>
      </c>
      <c r="D159" s="23">
        <v>35.312316000000003</v>
      </c>
      <c r="E159" s="23">
        <v>-94.299446000000003</v>
      </c>
      <c r="F159" s="23" t="s">
        <v>16</v>
      </c>
      <c r="G159" s="17" t="str">
        <f t="shared" si="5"/>
        <v>https://maps.google.com/?q=35.312316,-94.299446</v>
      </c>
      <c r="H159" s="23" t="s">
        <v>513</v>
      </c>
      <c r="I159" s="23" t="s">
        <v>514</v>
      </c>
      <c r="J159" s="23" t="s">
        <v>384</v>
      </c>
      <c r="K159" s="24">
        <v>4</v>
      </c>
      <c r="L159" s="24" t="s">
        <v>924</v>
      </c>
      <c r="M159" s="24"/>
      <c r="N159" s="24">
        <v>4</v>
      </c>
      <c r="O159" s="24"/>
      <c r="P159" s="23" t="str">
        <f t="shared" si="4"/>
        <v>R</v>
      </c>
    </row>
    <row r="160" spans="1:16" x14ac:dyDescent="0.25">
      <c r="A160" s="23" t="s">
        <v>515</v>
      </c>
      <c r="B160" s="23" t="s">
        <v>473</v>
      </c>
      <c r="C160" s="23" t="s">
        <v>516</v>
      </c>
      <c r="D160" s="23">
        <v>37.805734999999999</v>
      </c>
      <c r="E160" s="23">
        <v>-89.028816000000006</v>
      </c>
      <c r="F160" s="23" t="s">
        <v>7</v>
      </c>
      <c r="G160" s="17" t="str">
        <f t="shared" si="5"/>
        <v>https://maps.google.com/?q=37.805735,-89.028816</v>
      </c>
      <c r="H160" s="23" t="s">
        <v>1267</v>
      </c>
      <c r="I160" s="23" t="s">
        <v>517</v>
      </c>
      <c r="J160" s="23" t="s">
        <v>136</v>
      </c>
      <c r="K160" s="24">
        <v>7</v>
      </c>
      <c r="L160" s="24" t="s">
        <v>924</v>
      </c>
      <c r="M160" s="24"/>
      <c r="N160" s="24">
        <v>7</v>
      </c>
      <c r="O160" s="24"/>
      <c r="P160" s="23" t="str">
        <f t="shared" si="4"/>
        <v>R</v>
      </c>
    </row>
    <row r="161" spans="1:16" x14ac:dyDescent="0.25">
      <c r="A161" s="23" t="s">
        <v>518</v>
      </c>
      <c r="B161" s="23" t="s">
        <v>473</v>
      </c>
      <c r="C161" s="23" t="s">
        <v>519</v>
      </c>
      <c r="D161" s="23">
        <v>40.058892</v>
      </c>
      <c r="E161" s="23">
        <v>-106.380427</v>
      </c>
      <c r="F161" s="23" t="s">
        <v>16</v>
      </c>
      <c r="G161" s="17" t="str">
        <f t="shared" si="5"/>
        <v>https://maps.google.com/?q=40.058892,-106.380427</v>
      </c>
      <c r="H161" s="23" t="s">
        <v>520</v>
      </c>
      <c r="I161" s="23" t="s">
        <v>521</v>
      </c>
      <c r="J161" s="23" t="s">
        <v>263</v>
      </c>
      <c r="K161" s="24">
        <v>10</v>
      </c>
      <c r="L161" s="24" t="s">
        <v>924</v>
      </c>
      <c r="M161" s="24"/>
      <c r="N161" s="24">
        <v>10</v>
      </c>
      <c r="O161" s="24"/>
      <c r="P161" s="23" t="str">
        <f t="shared" si="4"/>
        <v>R</v>
      </c>
    </row>
    <row r="162" spans="1:16" x14ac:dyDescent="0.25">
      <c r="A162" s="23" t="s">
        <v>522</v>
      </c>
      <c r="B162" s="23" t="s">
        <v>473</v>
      </c>
      <c r="C162" s="23" t="s">
        <v>523</v>
      </c>
      <c r="D162" s="23">
        <v>43.089601000000002</v>
      </c>
      <c r="E162" s="23">
        <v>-75.317509999999999</v>
      </c>
      <c r="F162" s="23" t="s">
        <v>7</v>
      </c>
      <c r="G162" s="17" t="str">
        <f t="shared" si="5"/>
        <v>https://maps.google.com/?q=43.089601,-75.31751</v>
      </c>
      <c r="H162" s="23" t="s">
        <v>524</v>
      </c>
      <c r="I162" s="23" t="s">
        <v>525</v>
      </c>
      <c r="J162" s="23" t="s">
        <v>173</v>
      </c>
      <c r="K162" s="24">
        <v>10</v>
      </c>
      <c r="L162" s="24" t="s">
        <v>924</v>
      </c>
      <c r="M162" s="24"/>
      <c r="N162" s="24">
        <v>10</v>
      </c>
      <c r="O162" s="24"/>
      <c r="P162" s="23" t="str">
        <f t="shared" si="4"/>
        <v>R</v>
      </c>
    </row>
    <row r="163" spans="1:16" x14ac:dyDescent="0.25">
      <c r="A163" s="23" t="s">
        <v>526</v>
      </c>
      <c r="B163" s="23" t="s">
        <v>473</v>
      </c>
      <c r="C163" s="23" t="s">
        <v>527</v>
      </c>
      <c r="D163" s="23">
        <v>43.336184000000003</v>
      </c>
      <c r="E163" s="23">
        <v>-88.819907999999998</v>
      </c>
      <c r="F163" s="23" t="s">
        <v>7</v>
      </c>
      <c r="G163" s="17" t="str">
        <f t="shared" si="5"/>
        <v>https://maps.google.com/?q=43.336184,-88.819908</v>
      </c>
      <c r="H163" s="23" t="s">
        <v>1268</v>
      </c>
      <c r="I163" s="23" t="s">
        <v>528</v>
      </c>
      <c r="J163" s="23" t="s">
        <v>131</v>
      </c>
      <c r="K163" s="24">
        <v>2</v>
      </c>
      <c r="L163" s="24" t="s">
        <v>924</v>
      </c>
      <c r="M163" s="24"/>
      <c r="N163" s="24">
        <v>2</v>
      </c>
      <c r="O163" s="24"/>
      <c r="P163" s="23" t="str">
        <f t="shared" si="4"/>
        <v>R</v>
      </c>
    </row>
    <row r="164" spans="1:16" x14ac:dyDescent="0.25">
      <c r="A164" s="23" t="s">
        <v>529</v>
      </c>
      <c r="B164" s="23" t="s">
        <v>473</v>
      </c>
      <c r="C164" s="23" t="s">
        <v>530</v>
      </c>
      <c r="D164" s="23">
        <v>40.433090999999997</v>
      </c>
      <c r="E164" s="23">
        <v>-76.567149000000001</v>
      </c>
      <c r="F164" s="23" t="s">
        <v>16</v>
      </c>
      <c r="G164" s="17" t="str">
        <f t="shared" si="5"/>
        <v>https://maps.google.com/?q=40.433091,-76.567149</v>
      </c>
      <c r="H164" s="23" t="s">
        <v>1269</v>
      </c>
      <c r="I164" s="23" t="s">
        <v>530</v>
      </c>
      <c r="J164" s="23" t="s">
        <v>326</v>
      </c>
      <c r="K164" s="24">
        <v>7</v>
      </c>
      <c r="L164" s="24" t="s">
        <v>924</v>
      </c>
      <c r="M164" s="24"/>
      <c r="N164" s="24">
        <v>7</v>
      </c>
      <c r="O164" s="24"/>
      <c r="P164" s="23" t="str">
        <f t="shared" si="4"/>
        <v>R</v>
      </c>
    </row>
    <row r="165" spans="1:16" x14ac:dyDescent="0.25">
      <c r="A165" s="23" t="s">
        <v>531</v>
      </c>
      <c r="B165" s="23" t="s">
        <v>473</v>
      </c>
      <c r="C165" s="23" t="s">
        <v>532</v>
      </c>
      <c r="D165" s="23">
        <v>28.351474</v>
      </c>
      <c r="E165" s="23">
        <v>-80.682925999999995</v>
      </c>
      <c r="F165" s="23" t="s">
        <v>533</v>
      </c>
      <c r="G165" s="17" t="str">
        <f t="shared" si="5"/>
        <v>https://maps.google.com/?q=28.351474,-80.682926</v>
      </c>
      <c r="H165" s="23" t="s">
        <v>1220</v>
      </c>
      <c r="I165" s="23" t="s">
        <v>534</v>
      </c>
      <c r="J165" s="23" t="s">
        <v>294</v>
      </c>
      <c r="K165" s="24">
        <v>4</v>
      </c>
      <c r="L165" s="24" t="s">
        <v>924</v>
      </c>
      <c r="M165" s="24"/>
      <c r="N165" s="24">
        <v>4</v>
      </c>
      <c r="O165" s="24"/>
      <c r="P165" s="23" t="str">
        <f t="shared" si="4"/>
        <v>R</v>
      </c>
    </row>
    <row r="166" spans="1:16" x14ac:dyDescent="0.25">
      <c r="A166" s="23" t="s">
        <v>535</v>
      </c>
      <c r="B166" s="23" t="s">
        <v>473</v>
      </c>
      <c r="C166" s="23" t="s">
        <v>536</v>
      </c>
      <c r="D166" s="23">
        <v>31.289864000000001</v>
      </c>
      <c r="E166" s="23">
        <v>-85.463881000000001</v>
      </c>
      <c r="F166" s="23" t="s">
        <v>537</v>
      </c>
      <c r="G166" s="17" t="str">
        <f t="shared" si="5"/>
        <v>https://maps.google.com/?q=31.289864,-85.463881</v>
      </c>
      <c r="H166" s="23" t="s">
        <v>1270</v>
      </c>
      <c r="I166" s="23" t="s">
        <v>538</v>
      </c>
      <c r="J166" s="23" t="s">
        <v>189</v>
      </c>
      <c r="K166" s="24">
        <v>5</v>
      </c>
      <c r="L166" s="24" t="s">
        <v>924</v>
      </c>
      <c r="M166" s="24"/>
      <c r="N166" s="24">
        <v>5</v>
      </c>
      <c r="O166" s="24"/>
      <c r="P166" s="23" t="str">
        <f t="shared" si="4"/>
        <v>R</v>
      </c>
    </row>
    <row r="167" spans="1:16" x14ac:dyDescent="0.25">
      <c r="A167" s="23" t="s">
        <v>539</v>
      </c>
      <c r="B167" s="23" t="s">
        <v>473</v>
      </c>
      <c r="C167" s="23" t="s">
        <v>540</v>
      </c>
      <c r="D167" s="23">
        <v>41.925355000000003</v>
      </c>
      <c r="E167" s="23">
        <v>-83.368602999999993</v>
      </c>
      <c r="F167" s="23" t="s">
        <v>7</v>
      </c>
      <c r="G167" s="17" t="str">
        <f t="shared" si="5"/>
        <v>https://maps.google.com/?q=41.925355,-83.368603</v>
      </c>
      <c r="H167" s="23" t="s">
        <v>1271</v>
      </c>
      <c r="I167" s="23" t="s">
        <v>246</v>
      </c>
      <c r="J167" s="23" t="s">
        <v>193</v>
      </c>
      <c r="K167" s="24">
        <v>2</v>
      </c>
      <c r="L167" s="24" t="s">
        <v>924</v>
      </c>
      <c r="M167" s="24"/>
      <c r="N167" s="24">
        <v>2</v>
      </c>
      <c r="O167" s="24"/>
      <c r="P167" s="23" t="str">
        <f t="shared" si="4"/>
        <v>R</v>
      </c>
    </row>
    <row r="168" spans="1:16" x14ac:dyDescent="0.25">
      <c r="A168" s="23" t="s">
        <v>541</v>
      </c>
      <c r="B168" s="23" t="s">
        <v>473</v>
      </c>
      <c r="C168" s="23" t="s">
        <v>542</v>
      </c>
      <c r="D168" s="23">
        <v>29.053858000000002</v>
      </c>
      <c r="E168" s="23">
        <v>-80.957965000000002</v>
      </c>
      <c r="F168" s="23" t="s">
        <v>7</v>
      </c>
      <c r="G168" s="17" t="str">
        <f t="shared" si="5"/>
        <v>https://maps.google.com/?q=29.053858,-80.957965</v>
      </c>
      <c r="H168" s="23" t="s">
        <v>1272</v>
      </c>
      <c r="I168" s="23" t="s">
        <v>543</v>
      </c>
      <c r="J168" s="23" t="s">
        <v>294</v>
      </c>
      <c r="K168" s="24">
        <v>5</v>
      </c>
      <c r="L168" s="24" t="s">
        <v>924</v>
      </c>
      <c r="M168" s="24"/>
      <c r="N168" s="24">
        <v>5</v>
      </c>
      <c r="O168" s="24"/>
      <c r="P168" s="23" t="str">
        <f t="shared" si="4"/>
        <v>R</v>
      </c>
    </row>
    <row r="169" spans="1:16" x14ac:dyDescent="0.25">
      <c r="A169" s="23" t="s">
        <v>544</v>
      </c>
      <c r="B169" s="23" t="s">
        <v>473</v>
      </c>
      <c r="C169" s="23" t="s">
        <v>545</v>
      </c>
      <c r="D169" s="23">
        <v>41.026024</v>
      </c>
      <c r="E169" s="23">
        <v>-80.863624999999999</v>
      </c>
      <c r="F169" s="23" t="s">
        <v>7</v>
      </c>
      <c r="G169" s="17" t="str">
        <f t="shared" si="5"/>
        <v>https://maps.google.com/?q=41.026024,-80.863625</v>
      </c>
      <c r="H169" s="23" t="s">
        <v>1273</v>
      </c>
      <c r="I169" s="23" t="s">
        <v>546</v>
      </c>
      <c r="J169" s="23" t="s">
        <v>330</v>
      </c>
      <c r="K169" s="24">
        <v>2</v>
      </c>
      <c r="L169" s="24" t="s">
        <v>924</v>
      </c>
      <c r="M169" s="24"/>
      <c r="N169" s="24">
        <v>2</v>
      </c>
      <c r="O169" s="24"/>
      <c r="P169" s="23" t="str">
        <f t="shared" si="4"/>
        <v>R</v>
      </c>
    </row>
    <row r="170" spans="1:16" x14ac:dyDescent="0.25">
      <c r="A170" s="23" t="s">
        <v>547</v>
      </c>
      <c r="B170" s="23" t="s">
        <v>473</v>
      </c>
      <c r="C170" s="23" t="s">
        <v>548</v>
      </c>
      <c r="D170" s="23">
        <v>35.062629999999999</v>
      </c>
      <c r="E170" s="23">
        <v>-85.068993000000006</v>
      </c>
      <c r="F170" s="23" t="s">
        <v>7</v>
      </c>
      <c r="G170" s="17" t="str">
        <f t="shared" si="5"/>
        <v>https://maps.google.com/?q=35.06263,-85.068993</v>
      </c>
      <c r="H170" s="23" t="s">
        <v>1274</v>
      </c>
      <c r="I170" s="23" t="s">
        <v>549</v>
      </c>
      <c r="J170" s="23" t="s">
        <v>243</v>
      </c>
      <c r="K170" s="24">
        <v>3</v>
      </c>
      <c r="L170" s="24" t="s">
        <v>924</v>
      </c>
      <c r="M170" s="24"/>
      <c r="N170" s="24">
        <v>3</v>
      </c>
      <c r="O170" s="24"/>
      <c r="P170" s="23" t="str">
        <f t="shared" si="4"/>
        <v>R</v>
      </c>
    </row>
    <row r="171" spans="1:16" x14ac:dyDescent="0.25">
      <c r="A171" s="23" t="s">
        <v>550</v>
      </c>
      <c r="B171" s="23" t="s">
        <v>473</v>
      </c>
      <c r="C171" s="23" t="s">
        <v>551</v>
      </c>
      <c r="D171" s="23">
        <v>38.433818000000002</v>
      </c>
      <c r="E171" s="23">
        <v>-105.103639</v>
      </c>
      <c r="F171" s="23" t="s">
        <v>16</v>
      </c>
      <c r="G171" s="17" t="str">
        <f t="shared" si="5"/>
        <v>https://maps.google.com/?q=38.433818,-105.103639</v>
      </c>
      <c r="H171" s="23" t="s">
        <v>1275</v>
      </c>
      <c r="I171" s="23" t="s">
        <v>552</v>
      </c>
      <c r="J171" s="23" t="s">
        <v>263</v>
      </c>
      <c r="K171" s="24">
        <v>9</v>
      </c>
      <c r="L171" s="24" t="s">
        <v>924</v>
      </c>
      <c r="M171" s="24"/>
      <c r="N171" s="24">
        <v>9</v>
      </c>
      <c r="O171" s="24"/>
      <c r="P171" s="23" t="str">
        <f t="shared" si="4"/>
        <v>R</v>
      </c>
    </row>
    <row r="172" spans="1:16" x14ac:dyDescent="0.25">
      <c r="A172" s="23" t="s">
        <v>553</v>
      </c>
      <c r="B172" s="23" t="s">
        <v>473</v>
      </c>
      <c r="C172" s="23" t="s">
        <v>554</v>
      </c>
      <c r="D172" s="23">
        <v>41.542402000000003</v>
      </c>
      <c r="E172" s="23">
        <v>-83.019797999999994</v>
      </c>
      <c r="F172" s="23" t="s">
        <v>7</v>
      </c>
      <c r="G172" s="17" t="str">
        <f t="shared" si="5"/>
        <v>https://maps.google.com/?q=41.542402,-83.019798</v>
      </c>
      <c r="H172" s="23" t="s">
        <v>1276</v>
      </c>
      <c r="I172" s="23" t="s">
        <v>555</v>
      </c>
      <c r="J172" s="23" t="s">
        <v>330</v>
      </c>
      <c r="K172" s="24">
        <v>8</v>
      </c>
      <c r="L172" s="24" t="s">
        <v>924</v>
      </c>
      <c r="M172" s="24"/>
      <c r="N172" s="24">
        <v>8</v>
      </c>
      <c r="O172" s="24"/>
      <c r="P172" s="23" t="str">
        <f t="shared" si="4"/>
        <v>R</v>
      </c>
    </row>
    <row r="173" spans="1:16" x14ac:dyDescent="0.25">
      <c r="A173" s="23" t="s">
        <v>556</v>
      </c>
      <c r="B173" s="23" t="s">
        <v>473</v>
      </c>
      <c r="C173" s="23" t="s">
        <v>557</v>
      </c>
      <c r="D173" s="23">
        <v>37.704661999999999</v>
      </c>
      <c r="E173" s="23">
        <v>-98.739953</v>
      </c>
      <c r="F173" s="23" t="s">
        <v>7</v>
      </c>
      <c r="G173" s="17" t="str">
        <f t="shared" si="5"/>
        <v>https://maps.google.com/?q=37.704662,-98.739953</v>
      </c>
      <c r="H173" s="23" t="s">
        <v>1277</v>
      </c>
      <c r="I173" s="23" t="s">
        <v>558</v>
      </c>
      <c r="J173" s="23" t="s">
        <v>414</v>
      </c>
      <c r="K173" s="24">
        <v>15</v>
      </c>
      <c r="L173" s="24" t="s">
        <v>924</v>
      </c>
      <c r="M173" s="24"/>
      <c r="N173" s="24">
        <v>15</v>
      </c>
      <c r="O173" s="24"/>
      <c r="P173" s="23" t="str">
        <f t="shared" si="4"/>
        <v>R</v>
      </c>
    </row>
    <row r="174" spans="1:16" x14ac:dyDescent="0.25">
      <c r="A174" s="23" t="s">
        <v>559</v>
      </c>
      <c r="B174" s="23" t="s">
        <v>473</v>
      </c>
      <c r="C174" s="23" t="s">
        <v>560</v>
      </c>
      <c r="D174" s="23">
        <v>43.397055999999999</v>
      </c>
      <c r="E174" s="23">
        <v>-76.140641000000002</v>
      </c>
      <c r="F174" s="23" t="s">
        <v>7</v>
      </c>
      <c r="G174" s="17" t="str">
        <f t="shared" si="5"/>
        <v>https://maps.google.com/?q=43.397056,-76.140641</v>
      </c>
      <c r="H174" s="23" t="s">
        <v>1278</v>
      </c>
      <c r="I174" s="23" t="s">
        <v>561</v>
      </c>
      <c r="J174" s="23" t="s">
        <v>173</v>
      </c>
      <c r="K174" s="24">
        <v>4</v>
      </c>
      <c r="L174" s="24" t="s">
        <v>924</v>
      </c>
      <c r="M174" s="24"/>
      <c r="N174" s="24">
        <v>4</v>
      </c>
      <c r="O174" s="24"/>
      <c r="P174" s="23" t="str">
        <f t="shared" si="4"/>
        <v>R</v>
      </c>
    </row>
    <row r="175" spans="1:16" x14ac:dyDescent="0.25">
      <c r="A175" s="23" t="s">
        <v>562</v>
      </c>
      <c r="B175" s="23" t="s">
        <v>473</v>
      </c>
      <c r="C175" s="23" t="s">
        <v>563</v>
      </c>
      <c r="D175" s="23">
        <v>39.907266</v>
      </c>
      <c r="E175" s="23">
        <v>-82.732605000000007</v>
      </c>
      <c r="F175" s="23" t="s">
        <v>7</v>
      </c>
      <c r="G175" s="17" t="str">
        <f t="shared" si="5"/>
        <v>https://maps.google.com/?q=39.907266,-82.732605</v>
      </c>
      <c r="H175" s="23" t="s">
        <v>1279</v>
      </c>
      <c r="I175" s="23" t="s">
        <v>564</v>
      </c>
      <c r="J175" s="23" t="s">
        <v>330</v>
      </c>
      <c r="K175" s="24">
        <v>10</v>
      </c>
      <c r="L175" s="24" t="s">
        <v>924</v>
      </c>
      <c r="M175" s="24"/>
      <c r="N175" s="24">
        <v>10</v>
      </c>
      <c r="O175" s="24"/>
      <c r="P175" s="23" t="str">
        <f t="shared" si="4"/>
        <v>R</v>
      </c>
    </row>
    <row r="176" spans="1:16" x14ac:dyDescent="0.25">
      <c r="A176" s="23" t="s">
        <v>565</v>
      </c>
      <c r="B176" s="23" t="s">
        <v>473</v>
      </c>
      <c r="C176" s="23" t="s">
        <v>566</v>
      </c>
      <c r="D176" s="23">
        <v>40.324370999999999</v>
      </c>
      <c r="E176" s="23">
        <v>-79.957700000000003</v>
      </c>
      <c r="F176" s="23" t="s">
        <v>7</v>
      </c>
      <c r="G176" s="17" t="str">
        <f t="shared" si="5"/>
        <v>https://maps.google.com/?q=40.324371,-79.9577</v>
      </c>
      <c r="H176" s="23" t="s">
        <v>1280</v>
      </c>
      <c r="I176" s="23" t="s">
        <v>567</v>
      </c>
      <c r="J176" s="23" t="s">
        <v>326</v>
      </c>
      <c r="K176" s="24">
        <v>5</v>
      </c>
      <c r="L176" s="24" t="s">
        <v>924</v>
      </c>
      <c r="M176" s="24"/>
      <c r="N176" s="24">
        <v>5</v>
      </c>
      <c r="O176" s="24"/>
      <c r="P176" s="23" t="str">
        <f t="shared" si="4"/>
        <v>R</v>
      </c>
    </row>
    <row r="177" spans="1:33" x14ac:dyDescent="0.25">
      <c r="A177" s="23" t="s">
        <v>568</v>
      </c>
      <c r="B177" s="23" t="s">
        <v>473</v>
      </c>
      <c r="C177" s="23" t="s">
        <v>569</v>
      </c>
      <c r="D177" s="23">
        <v>40.375025999999998</v>
      </c>
      <c r="E177" s="23">
        <v>-120.579393</v>
      </c>
      <c r="F177" s="23" t="s">
        <v>7</v>
      </c>
      <c r="G177" s="17" t="str">
        <f t="shared" si="5"/>
        <v>https://maps.google.com/?q=40.375026,-120.579393</v>
      </c>
      <c r="H177" s="23" t="s">
        <v>1281</v>
      </c>
      <c r="I177" s="23" t="s">
        <v>570</v>
      </c>
      <c r="J177" s="23" t="s">
        <v>571</v>
      </c>
      <c r="K177" s="24">
        <v>5</v>
      </c>
      <c r="L177" s="24" t="s">
        <v>924</v>
      </c>
      <c r="M177" s="24"/>
      <c r="N177" s="24">
        <v>5</v>
      </c>
      <c r="O177" s="24"/>
      <c r="P177" s="23" t="str">
        <f t="shared" si="4"/>
        <v>R</v>
      </c>
    </row>
    <row r="178" spans="1:33" x14ac:dyDescent="0.25">
      <c r="A178" s="23" t="s">
        <v>575</v>
      </c>
      <c r="B178" s="23" t="s">
        <v>473</v>
      </c>
      <c r="C178" s="23" t="s">
        <v>576</v>
      </c>
      <c r="D178" s="23">
        <v>39.819972</v>
      </c>
      <c r="E178" s="23">
        <v>-89.668526</v>
      </c>
      <c r="F178" s="23" t="s">
        <v>577</v>
      </c>
      <c r="G178" s="17" t="str">
        <f t="shared" si="5"/>
        <v>https://maps.google.com/?q=39.819972,-89.668526</v>
      </c>
      <c r="H178" s="23" t="s">
        <v>1282</v>
      </c>
      <c r="I178" s="23" t="s">
        <v>273</v>
      </c>
      <c r="J178" s="23" t="s">
        <v>136</v>
      </c>
      <c r="K178" s="24">
        <v>4</v>
      </c>
      <c r="L178" s="24" t="s">
        <v>924</v>
      </c>
      <c r="M178" s="24"/>
      <c r="N178" s="24">
        <v>4</v>
      </c>
      <c r="O178" s="24"/>
      <c r="P178" s="23" t="str">
        <f t="shared" si="4"/>
        <v>R</v>
      </c>
    </row>
    <row r="179" spans="1:33" x14ac:dyDescent="0.25">
      <c r="A179" s="23" t="s">
        <v>578</v>
      </c>
      <c r="B179" s="23" t="s">
        <v>473</v>
      </c>
      <c r="C179" s="23" t="s">
        <v>579</v>
      </c>
      <c r="D179" s="23">
        <v>31.785789999999999</v>
      </c>
      <c r="E179" s="23">
        <v>-85.963404999999995</v>
      </c>
      <c r="F179" s="23" t="s">
        <v>16</v>
      </c>
      <c r="G179" s="17" t="str">
        <f t="shared" si="5"/>
        <v>https://maps.google.com/?q=31.78579,-85.963405</v>
      </c>
      <c r="H179" s="23" t="s">
        <v>580</v>
      </c>
      <c r="I179" s="23" t="s">
        <v>581</v>
      </c>
      <c r="J179" s="23" t="s">
        <v>189</v>
      </c>
      <c r="K179" s="24">
        <v>7</v>
      </c>
      <c r="L179" s="24" t="s">
        <v>924</v>
      </c>
      <c r="M179" s="24"/>
      <c r="N179" s="24">
        <v>7</v>
      </c>
      <c r="O179" s="24"/>
      <c r="P179" s="23" t="str">
        <f t="shared" si="4"/>
        <v>R</v>
      </c>
    </row>
    <row r="180" spans="1:33" x14ac:dyDescent="0.25">
      <c r="A180" s="23" t="s">
        <v>582</v>
      </c>
      <c r="B180" s="23" t="s">
        <v>473</v>
      </c>
      <c r="C180" s="23" t="s">
        <v>583</v>
      </c>
      <c r="D180" s="23">
        <v>37.166418</v>
      </c>
      <c r="E180" s="23">
        <v>-93.330911</v>
      </c>
      <c r="F180" s="23" t="s">
        <v>7</v>
      </c>
      <c r="G180" s="17" t="str">
        <f t="shared" si="5"/>
        <v>https://maps.google.com/?q=37.166418,-93.330911</v>
      </c>
      <c r="H180" s="23" t="s">
        <v>1283</v>
      </c>
      <c r="I180" s="23" t="s">
        <v>273</v>
      </c>
      <c r="J180" s="23" t="s">
        <v>206</v>
      </c>
      <c r="K180" s="24">
        <v>5</v>
      </c>
      <c r="L180" s="24" t="s">
        <v>924</v>
      </c>
      <c r="M180" s="24"/>
      <c r="N180" s="24">
        <v>5</v>
      </c>
      <c r="O180" s="24"/>
      <c r="P180" s="23" t="str">
        <f t="shared" si="4"/>
        <v>R</v>
      </c>
      <c r="AE180" s="13"/>
      <c r="AF180" s="13"/>
      <c r="AG180" s="14"/>
    </row>
    <row r="181" spans="1:33" x14ac:dyDescent="0.25">
      <c r="A181" s="23" t="s">
        <v>584</v>
      </c>
      <c r="B181" s="23" t="s">
        <v>473</v>
      </c>
      <c r="C181" s="23" t="s">
        <v>585</v>
      </c>
      <c r="D181" s="23">
        <v>35.756796000000001</v>
      </c>
      <c r="E181" s="23">
        <v>-80.806259999999995</v>
      </c>
      <c r="F181" s="23" t="s">
        <v>7</v>
      </c>
      <c r="G181" s="17" t="str">
        <f t="shared" si="5"/>
        <v>https://maps.google.com/?q=35.756796,-80.80626</v>
      </c>
      <c r="H181" s="23" t="s">
        <v>1284</v>
      </c>
      <c r="I181" s="23" t="s">
        <v>586</v>
      </c>
      <c r="J181" s="23" t="s">
        <v>587</v>
      </c>
      <c r="K181" s="24">
        <v>10</v>
      </c>
      <c r="L181" s="24" t="s">
        <v>924</v>
      </c>
      <c r="M181" s="24"/>
      <c r="N181" s="24">
        <v>10</v>
      </c>
      <c r="O181" s="24"/>
      <c r="P181" s="23" t="str">
        <f t="shared" si="4"/>
        <v>R</v>
      </c>
    </row>
    <row r="182" spans="1:33" x14ac:dyDescent="0.25">
      <c r="A182" s="23" t="s">
        <v>588</v>
      </c>
      <c r="B182" s="23" t="s">
        <v>473</v>
      </c>
      <c r="C182" s="23" t="s">
        <v>589</v>
      </c>
      <c r="D182" s="23">
        <v>40.455959</v>
      </c>
      <c r="E182" s="23">
        <v>-109.52631700000001</v>
      </c>
      <c r="F182" s="23" t="s">
        <v>7</v>
      </c>
      <c r="G182" s="17" t="str">
        <f t="shared" si="5"/>
        <v>https://maps.google.com/?q=40.455959,-109.526317</v>
      </c>
      <c r="H182" s="23" t="s">
        <v>1285</v>
      </c>
      <c r="I182" s="23" t="s">
        <v>590</v>
      </c>
      <c r="J182" s="23" t="s">
        <v>591</v>
      </c>
      <c r="K182" s="24">
        <v>10</v>
      </c>
      <c r="L182" s="24" t="s">
        <v>924</v>
      </c>
      <c r="M182" s="24"/>
      <c r="N182" s="24">
        <v>10</v>
      </c>
      <c r="O182" s="24"/>
      <c r="P182" s="23" t="str">
        <f t="shared" si="4"/>
        <v>R</v>
      </c>
    </row>
    <row r="183" spans="1:33" x14ac:dyDescent="0.25">
      <c r="A183" s="23" t="s">
        <v>592</v>
      </c>
      <c r="B183" s="23" t="s">
        <v>473</v>
      </c>
      <c r="C183" s="23" t="s">
        <v>593</v>
      </c>
      <c r="D183" s="23">
        <v>37.600808999999998</v>
      </c>
      <c r="E183" s="23">
        <v>-104.832707</v>
      </c>
      <c r="F183" s="23" t="s">
        <v>16</v>
      </c>
      <c r="G183" s="17" t="str">
        <f t="shared" si="5"/>
        <v>https://maps.google.com/?q=37.600809,-104.832707</v>
      </c>
      <c r="H183" s="23" t="s">
        <v>1286</v>
      </c>
      <c r="I183" s="23" t="s">
        <v>594</v>
      </c>
      <c r="J183" s="23" t="s">
        <v>263</v>
      </c>
      <c r="K183" s="24">
        <v>4</v>
      </c>
      <c r="L183" s="24" t="s">
        <v>924</v>
      </c>
      <c r="M183" s="24"/>
      <c r="N183" s="24">
        <v>4</v>
      </c>
      <c r="O183" s="24"/>
      <c r="P183" s="23" t="str">
        <f t="shared" si="4"/>
        <v>R</v>
      </c>
    </row>
    <row r="184" spans="1:33" x14ac:dyDescent="0.25">
      <c r="A184" s="23" t="s">
        <v>595</v>
      </c>
      <c r="B184" s="23" t="s">
        <v>473</v>
      </c>
      <c r="C184" s="23" t="s">
        <v>596</v>
      </c>
      <c r="D184" s="23">
        <v>40.712260999999998</v>
      </c>
      <c r="E184" s="23">
        <v>-89.411395999999996</v>
      </c>
      <c r="F184" s="23" t="s">
        <v>16</v>
      </c>
      <c r="G184" s="17" t="str">
        <f t="shared" si="5"/>
        <v>https://maps.google.com/?q=40.712261,-89.411396</v>
      </c>
      <c r="H184" s="23" t="s">
        <v>1287</v>
      </c>
      <c r="I184" s="23" t="s">
        <v>597</v>
      </c>
      <c r="J184" s="23" t="s">
        <v>136</v>
      </c>
      <c r="K184" s="24">
        <v>5</v>
      </c>
      <c r="L184" s="24" t="s">
        <v>924</v>
      </c>
      <c r="M184" s="24"/>
      <c r="N184" s="24">
        <v>5</v>
      </c>
      <c r="O184" s="24"/>
      <c r="P184" s="23" t="str">
        <f t="shared" si="4"/>
        <v>R</v>
      </c>
    </row>
    <row r="185" spans="1:33" x14ac:dyDescent="0.25">
      <c r="A185" s="23" t="s">
        <v>598</v>
      </c>
      <c r="B185" s="23" t="s">
        <v>473</v>
      </c>
      <c r="C185" s="23" t="s">
        <v>599</v>
      </c>
      <c r="D185" s="23">
        <v>40.390087999999999</v>
      </c>
      <c r="E185" s="23">
        <v>-80.593894000000006</v>
      </c>
      <c r="F185" s="23" t="s">
        <v>7</v>
      </c>
      <c r="G185" s="17" t="str">
        <f t="shared" si="5"/>
        <v>https://maps.google.com/?q=40.390088,-80.593894</v>
      </c>
      <c r="H185" s="23" t="s">
        <v>1288</v>
      </c>
      <c r="I185" s="23" t="s">
        <v>600</v>
      </c>
      <c r="J185" s="23" t="s">
        <v>254</v>
      </c>
      <c r="K185" s="24">
        <v>2</v>
      </c>
      <c r="L185" s="24" t="s">
        <v>924</v>
      </c>
      <c r="M185" s="24"/>
      <c r="N185" s="24">
        <v>2</v>
      </c>
      <c r="O185" s="24"/>
      <c r="P185" s="23" t="str">
        <f t="shared" ref="P185:P248" si="6">LEFT(A185,1)</f>
        <v>R</v>
      </c>
    </row>
    <row r="186" spans="1:33" x14ac:dyDescent="0.25">
      <c r="A186" s="23" t="s">
        <v>601</v>
      </c>
      <c r="B186" s="23" t="s">
        <v>473</v>
      </c>
      <c r="C186" s="23" t="s">
        <v>602</v>
      </c>
      <c r="D186" s="23">
        <v>32.833686</v>
      </c>
      <c r="E186" s="23">
        <v>-114.399361</v>
      </c>
      <c r="F186" s="23" t="s">
        <v>7</v>
      </c>
      <c r="G186" s="17" t="str">
        <f t="shared" si="5"/>
        <v>https://maps.google.com/?q=32.833686,-114.399361</v>
      </c>
      <c r="H186" s="23" t="s">
        <v>1289</v>
      </c>
      <c r="I186" s="23" t="s">
        <v>603</v>
      </c>
      <c r="J186" s="23" t="s">
        <v>604</v>
      </c>
      <c r="K186" s="24">
        <v>10</v>
      </c>
      <c r="L186" s="24" t="s">
        <v>924</v>
      </c>
      <c r="M186" s="24"/>
      <c r="N186" s="24">
        <v>10</v>
      </c>
      <c r="O186" s="24"/>
      <c r="P186" s="23" t="str">
        <f t="shared" si="6"/>
        <v>R</v>
      </c>
    </row>
    <row r="187" spans="1:33" x14ac:dyDescent="0.25">
      <c r="A187" s="23" t="s">
        <v>572</v>
      </c>
      <c r="B187" s="23" t="s">
        <v>962</v>
      </c>
      <c r="C187" s="23" t="s">
        <v>573</v>
      </c>
      <c r="D187" s="23">
        <v>39.125551000000002</v>
      </c>
      <c r="E187" s="23">
        <v>-121.461032</v>
      </c>
      <c r="F187" s="23" t="s">
        <v>16</v>
      </c>
      <c r="G187" s="17" t="str">
        <f t="shared" si="5"/>
        <v>https://maps.google.com/?q=39.125551,-121.461032</v>
      </c>
      <c r="H187" s="23" t="s">
        <v>1290</v>
      </c>
      <c r="I187" s="23" t="s">
        <v>574</v>
      </c>
      <c r="J187" s="23" t="s">
        <v>571</v>
      </c>
      <c r="K187" s="24">
        <v>5</v>
      </c>
      <c r="L187" s="24" t="s">
        <v>924</v>
      </c>
      <c r="M187" s="24"/>
      <c r="N187" s="24">
        <v>5</v>
      </c>
      <c r="O187" s="24"/>
      <c r="P187" s="23" t="str">
        <f t="shared" si="6"/>
        <v>R</v>
      </c>
    </row>
    <row r="188" spans="1:33" x14ac:dyDescent="0.25">
      <c r="A188" s="23" t="s">
        <v>503</v>
      </c>
      <c r="B188" s="23" t="s">
        <v>962</v>
      </c>
      <c r="C188" s="23" t="s">
        <v>504</v>
      </c>
      <c r="D188" s="23">
        <v>36.370668000000002</v>
      </c>
      <c r="E188" s="23">
        <v>-94.102542999999997</v>
      </c>
      <c r="F188" s="23" t="s">
        <v>7</v>
      </c>
      <c r="G188" s="17" t="str">
        <f t="shared" si="5"/>
        <v>https://maps.google.com/?q=36.370668,-94.102543</v>
      </c>
      <c r="H188" s="23" t="s">
        <v>505</v>
      </c>
      <c r="I188" s="23" t="s">
        <v>506</v>
      </c>
      <c r="J188" s="23" t="s">
        <v>384</v>
      </c>
      <c r="K188" s="24">
        <v>10</v>
      </c>
      <c r="L188" s="24" t="s">
        <v>924</v>
      </c>
      <c r="M188" s="24"/>
      <c r="N188" s="24">
        <v>10</v>
      </c>
      <c r="O188" s="24"/>
      <c r="P188" s="23" t="str">
        <f t="shared" si="6"/>
        <v>R</v>
      </c>
    </row>
    <row r="189" spans="1:33" x14ac:dyDescent="0.25">
      <c r="A189" s="25" t="s">
        <v>122</v>
      </c>
      <c r="B189" s="25" t="s">
        <v>165</v>
      </c>
      <c r="C189" s="25" t="s">
        <v>123</v>
      </c>
      <c r="D189" s="25">
        <v>31.326429000000001</v>
      </c>
      <c r="E189" s="25">
        <v>-92.529059000000004</v>
      </c>
      <c r="F189" s="25" t="s">
        <v>7</v>
      </c>
      <c r="G189" s="17" t="str">
        <f t="shared" si="5"/>
        <v>https://maps.google.com/?q=31.326429,-92.529059</v>
      </c>
      <c r="H189" s="25" t="s">
        <v>124</v>
      </c>
      <c r="I189" s="25" t="s">
        <v>125</v>
      </c>
      <c r="J189" s="25" t="s">
        <v>126</v>
      </c>
      <c r="K189" s="26">
        <v>6</v>
      </c>
      <c r="L189" s="26" t="s">
        <v>924</v>
      </c>
      <c r="M189" s="26"/>
      <c r="N189" s="26"/>
      <c r="O189" s="26">
        <v>6</v>
      </c>
      <c r="P189" s="25" t="str">
        <f t="shared" si="6"/>
        <v>F</v>
      </c>
    </row>
    <row r="190" spans="1:33" x14ac:dyDescent="0.25">
      <c r="A190" s="25" t="s">
        <v>159</v>
      </c>
      <c r="B190" s="25" t="s">
        <v>165</v>
      </c>
      <c r="C190" s="25" t="s">
        <v>160</v>
      </c>
      <c r="D190" s="25">
        <v>31.958517000000001</v>
      </c>
      <c r="E190" s="25">
        <v>-83.911342000000005</v>
      </c>
      <c r="F190" s="25" t="s">
        <v>161</v>
      </c>
      <c r="G190" s="17" t="str">
        <f t="shared" si="5"/>
        <v>https://maps.google.com/?q=31.958517,-83.911342</v>
      </c>
      <c r="H190" s="25" t="s">
        <v>1291</v>
      </c>
      <c r="I190" s="25" t="s">
        <v>162</v>
      </c>
      <c r="J190" s="25" t="s">
        <v>163</v>
      </c>
      <c r="K190" s="26">
        <v>7</v>
      </c>
      <c r="L190" s="26" t="s">
        <v>924</v>
      </c>
      <c r="M190" s="26"/>
      <c r="N190" s="26"/>
      <c r="O190" s="26">
        <v>7</v>
      </c>
      <c r="P190" s="25" t="str">
        <f t="shared" si="6"/>
        <v>F</v>
      </c>
    </row>
    <row r="191" spans="1:33" x14ac:dyDescent="0.25">
      <c r="A191" s="25" t="s">
        <v>164</v>
      </c>
      <c r="B191" s="25" t="s">
        <v>165</v>
      </c>
      <c r="C191" s="25" t="s">
        <v>166</v>
      </c>
      <c r="D191" s="25">
        <v>42.472144</v>
      </c>
      <c r="E191" s="25">
        <v>-95.786383000000001</v>
      </c>
      <c r="F191" s="25" t="s">
        <v>7</v>
      </c>
      <c r="G191" s="17" t="str">
        <f t="shared" si="5"/>
        <v>https://maps.google.com/?q=42.472144,-95.786383</v>
      </c>
      <c r="H191" s="25" t="s">
        <v>167</v>
      </c>
      <c r="I191" s="25" t="s">
        <v>168</v>
      </c>
      <c r="J191" s="25" t="s">
        <v>169</v>
      </c>
      <c r="K191" s="26">
        <v>10</v>
      </c>
      <c r="L191" s="26" t="s">
        <v>924</v>
      </c>
      <c r="M191" s="26"/>
      <c r="N191" s="26"/>
      <c r="O191" s="26">
        <v>10</v>
      </c>
      <c r="P191" s="25" t="str">
        <f t="shared" si="6"/>
        <v>F</v>
      </c>
    </row>
    <row r="192" spans="1:33" x14ac:dyDescent="0.25">
      <c r="A192" s="25" t="s">
        <v>190</v>
      </c>
      <c r="B192" s="25" t="s">
        <v>291</v>
      </c>
      <c r="C192" s="25" t="s">
        <v>191</v>
      </c>
      <c r="D192" s="25">
        <v>45.714007000000002</v>
      </c>
      <c r="E192" s="25">
        <v>-87.087485999999998</v>
      </c>
      <c r="F192" s="25" t="s">
        <v>7</v>
      </c>
      <c r="G192" s="17" t="str">
        <f t="shared" si="5"/>
        <v>https://maps.google.com/?q=45.714007,-87.087486</v>
      </c>
      <c r="H192" s="25" t="s">
        <v>1292</v>
      </c>
      <c r="I192" s="25" t="s">
        <v>192</v>
      </c>
      <c r="J192" s="25" t="s">
        <v>193</v>
      </c>
      <c r="K192" s="26">
        <v>12</v>
      </c>
      <c r="L192" s="26" t="s">
        <v>924</v>
      </c>
      <c r="M192" s="26"/>
      <c r="N192" s="26"/>
      <c r="O192" s="26">
        <v>12</v>
      </c>
      <c r="P192" s="25" t="str">
        <f t="shared" si="6"/>
        <v>F</v>
      </c>
    </row>
    <row r="193" spans="1:16" x14ac:dyDescent="0.25">
      <c r="A193" s="25" t="s">
        <v>198</v>
      </c>
      <c r="B193" s="25" t="s">
        <v>165</v>
      </c>
      <c r="C193" s="25" t="s">
        <v>199</v>
      </c>
      <c r="D193" s="25">
        <v>41.116283000000003</v>
      </c>
      <c r="E193" s="25">
        <v>-85.124838999999994</v>
      </c>
      <c r="F193" s="25" t="s">
        <v>7</v>
      </c>
      <c r="G193" s="17" t="str">
        <f t="shared" si="5"/>
        <v>https://maps.google.com/?q=41.116283,-85.124839</v>
      </c>
      <c r="H193" s="25" t="s">
        <v>1293</v>
      </c>
      <c r="I193" s="25" t="s">
        <v>200</v>
      </c>
      <c r="J193" s="25" t="s">
        <v>201</v>
      </c>
      <c r="K193" s="26">
        <v>5</v>
      </c>
      <c r="L193" s="26" t="s">
        <v>924</v>
      </c>
      <c r="M193" s="26"/>
      <c r="N193" s="26"/>
      <c r="O193" s="26">
        <v>5</v>
      </c>
      <c r="P193" s="25" t="str">
        <f t="shared" si="6"/>
        <v>F</v>
      </c>
    </row>
    <row r="194" spans="1:16" x14ac:dyDescent="0.25">
      <c r="A194" s="25" t="s">
        <v>202</v>
      </c>
      <c r="B194" s="25" t="s">
        <v>291</v>
      </c>
      <c r="C194" s="25" t="s">
        <v>203</v>
      </c>
      <c r="D194" s="25">
        <v>38.205672999999997</v>
      </c>
      <c r="E194" s="25">
        <v>-90.398539</v>
      </c>
      <c r="F194" s="25" t="s">
        <v>7</v>
      </c>
      <c r="G194" s="17" t="str">
        <f t="shared" si="5"/>
        <v>https://maps.google.com/?q=38.205673,-90.398539</v>
      </c>
      <c r="H194" s="25" t="s">
        <v>204</v>
      </c>
      <c r="I194" s="25" t="s">
        <v>205</v>
      </c>
      <c r="J194" s="25" t="s">
        <v>206</v>
      </c>
      <c r="K194" s="26">
        <v>10</v>
      </c>
      <c r="L194" s="26" t="s">
        <v>924</v>
      </c>
      <c r="M194" s="26"/>
      <c r="N194" s="26"/>
      <c r="O194" s="26">
        <v>10</v>
      </c>
      <c r="P194" s="25" t="str">
        <f t="shared" si="6"/>
        <v>F</v>
      </c>
    </row>
    <row r="195" spans="1:16" x14ac:dyDescent="0.25">
      <c r="A195" s="25" t="s">
        <v>215</v>
      </c>
      <c r="B195" s="25" t="s">
        <v>165</v>
      </c>
      <c r="C195" s="25" t="s">
        <v>216</v>
      </c>
      <c r="D195" s="25">
        <v>39.954957999999998</v>
      </c>
      <c r="E195" s="25">
        <v>-85.243285</v>
      </c>
      <c r="F195" s="25" t="s">
        <v>16</v>
      </c>
      <c r="G195" s="17" t="str">
        <f t="shared" ref="G195:G258" si="7">HYPERLINK("https://maps.google.com/?q="&amp;D195&amp;","&amp;E195)</f>
        <v>https://maps.google.com/?q=39.954958,-85.243285</v>
      </c>
      <c r="H195" s="25" t="s">
        <v>1294</v>
      </c>
      <c r="I195" s="25" t="s">
        <v>217</v>
      </c>
      <c r="J195" s="25" t="s">
        <v>201</v>
      </c>
      <c r="K195" s="26">
        <v>5</v>
      </c>
      <c r="L195" s="26" t="s">
        <v>924</v>
      </c>
      <c r="M195" s="26"/>
      <c r="N195" s="26"/>
      <c r="O195" s="26">
        <v>5</v>
      </c>
      <c r="P195" s="25" t="str">
        <f t="shared" si="6"/>
        <v>F</v>
      </c>
    </row>
    <row r="196" spans="1:16" x14ac:dyDescent="0.25">
      <c r="A196" s="25" t="s">
        <v>218</v>
      </c>
      <c r="B196" s="25" t="s">
        <v>165</v>
      </c>
      <c r="C196" s="25" t="s">
        <v>1295</v>
      </c>
      <c r="D196" s="25">
        <v>31.270092000000002</v>
      </c>
      <c r="E196" s="25">
        <v>-89.252065000000002</v>
      </c>
      <c r="F196" s="25" t="s">
        <v>134</v>
      </c>
      <c r="G196" s="17" t="str">
        <f t="shared" si="7"/>
        <v>https://maps.google.com/?q=31.270092,-89.252065</v>
      </c>
      <c r="H196" s="25" t="s">
        <v>219</v>
      </c>
      <c r="I196" s="25" t="s">
        <v>220</v>
      </c>
      <c r="J196" s="25" t="s">
        <v>221</v>
      </c>
      <c r="K196" s="26">
        <v>10</v>
      </c>
      <c r="L196" s="26" t="s">
        <v>924</v>
      </c>
      <c r="M196" s="26"/>
      <c r="N196" s="26"/>
      <c r="O196" s="26">
        <v>10</v>
      </c>
      <c r="P196" s="25" t="str">
        <f t="shared" si="6"/>
        <v>F</v>
      </c>
    </row>
    <row r="197" spans="1:16" x14ac:dyDescent="0.25">
      <c r="A197" s="25" t="s">
        <v>259</v>
      </c>
      <c r="B197" s="25" t="s">
        <v>165</v>
      </c>
      <c r="C197" s="25" t="s">
        <v>260</v>
      </c>
      <c r="D197" s="25">
        <v>38.281011999999997</v>
      </c>
      <c r="E197" s="25">
        <v>-104.495047</v>
      </c>
      <c r="F197" s="25" t="s">
        <v>7</v>
      </c>
      <c r="G197" s="17" t="str">
        <f t="shared" si="7"/>
        <v>https://maps.google.com/?q=38.281012,-104.495047</v>
      </c>
      <c r="H197" s="25" t="s">
        <v>261</v>
      </c>
      <c r="I197" s="25" t="s">
        <v>262</v>
      </c>
      <c r="J197" s="25" t="s">
        <v>263</v>
      </c>
      <c r="K197" s="26">
        <v>7</v>
      </c>
      <c r="L197" s="26" t="s">
        <v>924</v>
      </c>
      <c r="M197" s="26"/>
      <c r="N197" s="26"/>
      <c r="O197" s="26">
        <v>7</v>
      </c>
      <c r="P197" s="25" t="str">
        <f t="shared" si="6"/>
        <v>F</v>
      </c>
    </row>
    <row r="198" spans="1:16" x14ac:dyDescent="0.25">
      <c r="A198" s="25" t="s">
        <v>270</v>
      </c>
      <c r="B198" s="25" t="s">
        <v>165</v>
      </c>
      <c r="C198" s="25" t="s">
        <v>271</v>
      </c>
      <c r="D198" s="25">
        <v>37.224341000000003</v>
      </c>
      <c r="E198" s="25">
        <v>-93.243542000000005</v>
      </c>
      <c r="F198" s="25" t="s">
        <v>16</v>
      </c>
      <c r="G198" s="17" t="str">
        <f t="shared" si="7"/>
        <v>https://maps.google.com/?q=37.224341,-93.243542</v>
      </c>
      <c r="H198" s="25" t="s">
        <v>272</v>
      </c>
      <c r="I198" s="25" t="s">
        <v>273</v>
      </c>
      <c r="J198" s="25" t="s">
        <v>206</v>
      </c>
      <c r="K198" s="26">
        <v>9</v>
      </c>
      <c r="L198" s="26" t="s">
        <v>924</v>
      </c>
      <c r="M198" s="26"/>
      <c r="N198" s="26"/>
      <c r="O198" s="26">
        <v>9</v>
      </c>
      <c r="P198" s="25" t="str">
        <f t="shared" si="6"/>
        <v>F</v>
      </c>
    </row>
    <row r="199" spans="1:16" x14ac:dyDescent="0.25">
      <c r="A199" s="25" t="s">
        <v>287</v>
      </c>
      <c r="B199" s="25" t="s">
        <v>165</v>
      </c>
      <c r="C199" s="25" t="s">
        <v>288</v>
      </c>
      <c r="D199" s="25">
        <v>39.325453000000003</v>
      </c>
      <c r="E199" s="25">
        <v>-81.537284</v>
      </c>
      <c r="F199" s="25" t="s">
        <v>7</v>
      </c>
      <c r="G199" s="17" t="str">
        <f t="shared" si="7"/>
        <v>https://maps.google.com/?q=39.325453,-81.537284</v>
      </c>
      <c r="H199" s="25" t="s">
        <v>1296</v>
      </c>
      <c r="I199" s="25" t="s">
        <v>289</v>
      </c>
      <c r="J199" s="25" t="s">
        <v>254</v>
      </c>
      <c r="K199" s="26">
        <v>7</v>
      </c>
      <c r="L199" s="26" t="s">
        <v>924</v>
      </c>
      <c r="M199" s="26"/>
      <c r="N199" s="26"/>
      <c r="O199" s="26">
        <v>7</v>
      </c>
      <c r="P199" s="25" t="str">
        <f t="shared" si="6"/>
        <v>F</v>
      </c>
    </row>
    <row r="200" spans="1:16" x14ac:dyDescent="0.25">
      <c r="A200" s="25" t="s">
        <v>290</v>
      </c>
      <c r="B200" s="25" t="s">
        <v>291</v>
      </c>
      <c r="C200" s="25" t="s">
        <v>292</v>
      </c>
      <c r="D200" s="25">
        <v>27.548487999999999</v>
      </c>
      <c r="E200" s="25">
        <v>-81.812273000000005</v>
      </c>
      <c r="F200" s="25" t="s">
        <v>7</v>
      </c>
      <c r="G200" s="17" t="str">
        <f t="shared" si="7"/>
        <v>https://maps.google.com/?q=27.548488,-81.812273</v>
      </c>
      <c r="H200" s="25" t="s">
        <v>1297</v>
      </c>
      <c r="I200" s="25" t="s">
        <v>293</v>
      </c>
      <c r="J200" s="25" t="s">
        <v>294</v>
      </c>
      <c r="K200" s="26">
        <v>10</v>
      </c>
      <c r="L200" s="26" t="s">
        <v>924</v>
      </c>
      <c r="M200" s="26"/>
      <c r="N200" s="26"/>
      <c r="O200" s="26">
        <v>10</v>
      </c>
      <c r="P200" s="25" t="str">
        <f t="shared" si="6"/>
        <v>F</v>
      </c>
    </row>
    <row r="201" spans="1:16" x14ac:dyDescent="0.25">
      <c r="A201" s="25" t="s">
        <v>304</v>
      </c>
      <c r="B201" s="25" t="s">
        <v>165</v>
      </c>
      <c r="C201" s="25" t="s">
        <v>305</v>
      </c>
      <c r="D201" s="25">
        <v>42.757624999999997</v>
      </c>
      <c r="E201" s="25">
        <v>-78.623580000000004</v>
      </c>
      <c r="F201" s="25" t="s">
        <v>7</v>
      </c>
      <c r="G201" s="17" t="str">
        <f t="shared" si="7"/>
        <v>https://maps.google.com/?q=42.757625,-78.62358</v>
      </c>
      <c r="H201" s="25" t="s">
        <v>1241</v>
      </c>
      <c r="I201" s="25" t="s">
        <v>306</v>
      </c>
      <c r="J201" s="25" t="s">
        <v>173</v>
      </c>
      <c r="K201" s="26">
        <v>9</v>
      </c>
      <c r="L201" s="26" t="s">
        <v>924</v>
      </c>
      <c r="M201" s="26"/>
      <c r="N201" s="26"/>
      <c r="O201" s="26">
        <v>9</v>
      </c>
      <c r="P201" s="25" t="str">
        <f t="shared" si="6"/>
        <v>F</v>
      </c>
    </row>
    <row r="202" spans="1:16" x14ac:dyDescent="0.25">
      <c r="A202" s="25" t="s">
        <v>127</v>
      </c>
      <c r="B202" s="25" t="s">
        <v>959</v>
      </c>
      <c r="C202" s="25" t="s">
        <v>123</v>
      </c>
      <c r="D202" s="25">
        <v>31.326291999999999</v>
      </c>
      <c r="E202" s="25">
        <v>-92.529734000000005</v>
      </c>
      <c r="F202" s="25" t="s">
        <v>7</v>
      </c>
      <c r="G202" s="17" t="str">
        <f t="shared" si="7"/>
        <v>https://maps.google.com/?q=31.326292,-92.529734</v>
      </c>
      <c r="H202" s="25" t="s">
        <v>124</v>
      </c>
      <c r="I202" s="25" t="s">
        <v>125</v>
      </c>
      <c r="J202" s="25" t="s">
        <v>126</v>
      </c>
      <c r="K202" s="26">
        <v>6</v>
      </c>
      <c r="L202" s="26" t="s">
        <v>924</v>
      </c>
      <c r="M202" s="26"/>
      <c r="N202" s="26"/>
      <c r="O202" s="26">
        <v>6</v>
      </c>
      <c r="P202" s="25" t="str">
        <f t="shared" si="6"/>
        <v>F</v>
      </c>
    </row>
    <row r="203" spans="1:16" x14ac:dyDescent="0.25">
      <c r="A203" s="25" t="s">
        <v>128</v>
      </c>
      <c r="B203" s="25" t="s">
        <v>959</v>
      </c>
      <c r="C203" s="25" t="s">
        <v>129</v>
      </c>
      <c r="D203" s="25">
        <v>42.706093000000003</v>
      </c>
      <c r="E203" s="25">
        <v>-89.867557000000005</v>
      </c>
      <c r="F203" s="25" t="s">
        <v>7</v>
      </c>
      <c r="G203" s="17" t="str">
        <f t="shared" si="7"/>
        <v>https://maps.google.com/?q=42.706093,-89.867557</v>
      </c>
      <c r="H203" s="25" t="s">
        <v>1298</v>
      </c>
      <c r="I203" s="25" t="s">
        <v>130</v>
      </c>
      <c r="J203" s="25" t="s">
        <v>131</v>
      </c>
      <c r="K203" s="26">
        <v>10</v>
      </c>
      <c r="L203" s="26" t="s">
        <v>924</v>
      </c>
      <c r="M203" s="26"/>
      <c r="N203" s="26"/>
      <c r="O203" s="26">
        <v>10</v>
      </c>
      <c r="P203" s="25" t="str">
        <f t="shared" si="6"/>
        <v>F</v>
      </c>
    </row>
    <row r="204" spans="1:16" x14ac:dyDescent="0.25">
      <c r="A204" s="25" t="s">
        <v>132</v>
      </c>
      <c r="B204" s="25" t="s">
        <v>959</v>
      </c>
      <c r="C204" s="25" t="s">
        <v>133</v>
      </c>
      <c r="D204" s="25">
        <v>41.810758</v>
      </c>
      <c r="E204" s="25">
        <v>-87.848276999999996</v>
      </c>
      <c r="F204" s="25" t="s">
        <v>134</v>
      </c>
      <c r="G204" s="17" t="str">
        <f t="shared" si="7"/>
        <v>https://maps.google.com/?q=41.810758,-87.848277</v>
      </c>
      <c r="H204" s="25" t="s">
        <v>1299</v>
      </c>
      <c r="I204" s="25" t="s">
        <v>135</v>
      </c>
      <c r="J204" s="25" t="s">
        <v>136</v>
      </c>
      <c r="K204" s="26">
        <v>8</v>
      </c>
      <c r="L204" s="26" t="s">
        <v>924</v>
      </c>
      <c r="M204" s="26"/>
      <c r="N204" s="26"/>
      <c r="O204" s="26">
        <v>8</v>
      </c>
      <c r="P204" s="25" t="str">
        <f t="shared" si="6"/>
        <v>F</v>
      </c>
    </row>
    <row r="205" spans="1:16" x14ac:dyDescent="0.25">
      <c r="A205" s="25" t="s">
        <v>137</v>
      </c>
      <c r="B205" s="25" t="s">
        <v>959</v>
      </c>
      <c r="C205" s="25" t="s">
        <v>138</v>
      </c>
      <c r="D205" s="25">
        <v>45.954653999999998</v>
      </c>
      <c r="E205" s="25">
        <v>-112.507689</v>
      </c>
      <c r="F205" s="25" t="s">
        <v>16</v>
      </c>
      <c r="G205" s="17" t="str">
        <f t="shared" si="7"/>
        <v>https://maps.google.com/?q=45.954654,-112.507689</v>
      </c>
      <c r="H205" s="25" t="s">
        <v>1300</v>
      </c>
      <c r="I205" s="25" t="s">
        <v>139</v>
      </c>
      <c r="J205" s="25" t="s">
        <v>140</v>
      </c>
      <c r="K205" s="26">
        <v>9</v>
      </c>
      <c r="L205" s="26" t="s">
        <v>924</v>
      </c>
      <c r="M205" s="26"/>
      <c r="N205" s="26"/>
      <c r="O205" s="26">
        <v>9</v>
      </c>
      <c r="P205" s="25" t="str">
        <f t="shared" si="6"/>
        <v>F</v>
      </c>
    </row>
    <row r="206" spans="1:16" x14ac:dyDescent="0.25">
      <c r="A206" s="25" t="s">
        <v>141</v>
      </c>
      <c r="B206" s="25" t="s">
        <v>959</v>
      </c>
      <c r="C206" s="25" t="s">
        <v>142</v>
      </c>
      <c r="D206" s="25">
        <v>40.067449000000003</v>
      </c>
      <c r="E206" s="25">
        <v>-74.827039999999997</v>
      </c>
      <c r="F206" s="25" t="s">
        <v>7</v>
      </c>
      <c r="G206" s="17" t="str">
        <f t="shared" si="7"/>
        <v>https://maps.google.com/?q=40.067449,-74.82704</v>
      </c>
      <c r="H206" s="25" t="s">
        <v>1301</v>
      </c>
      <c r="I206" s="25" t="s">
        <v>143</v>
      </c>
      <c r="J206" s="25" t="s">
        <v>144</v>
      </c>
      <c r="K206" s="26">
        <v>10</v>
      </c>
      <c r="L206" s="26" t="s">
        <v>924</v>
      </c>
      <c r="M206" s="26"/>
      <c r="N206" s="26"/>
      <c r="O206" s="26">
        <v>10</v>
      </c>
      <c r="P206" s="25" t="str">
        <f t="shared" si="6"/>
        <v>F</v>
      </c>
    </row>
    <row r="207" spans="1:16" x14ac:dyDescent="0.25">
      <c r="A207" s="25" t="s">
        <v>145</v>
      </c>
      <c r="B207" s="25" t="s">
        <v>959</v>
      </c>
      <c r="C207" s="25" t="s">
        <v>146</v>
      </c>
      <c r="D207" s="25">
        <v>44.586306</v>
      </c>
      <c r="E207" s="25">
        <v>-75.682590000000005</v>
      </c>
      <c r="F207" s="25" t="s">
        <v>16</v>
      </c>
      <c r="G207" s="17" t="str">
        <f t="shared" si="7"/>
        <v>https://maps.google.com/?q=44.586306,-75.68259</v>
      </c>
      <c r="H207" s="25" t="s">
        <v>1302</v>
      </c>
      <c r="I207" s="25" t="s">
        <v>147</v>
      </c>
      <c r="J207" s="25" t="s">
        <v>1200</v>
      </c>
      <c r="K207" s="26">
        <v>5</v>
      </c>
      <c r="L207" s="26" t="s">
        <v>924</v>
      </c>
      <c r="M207" s="26"/>
      <c r="N207" s="26"/>
      <c r="O207" s="26">
        <v>5</v>
      </c>
      <c r="P207" s="25" t="str">
        <f t="shared" si="6"/>
        <v>F</v>
      </c>
    </row>
    <row r="208" spans="1:16" x14ac:dyDescent="0.25">
      <c r="A208" s="25" t="s">
        <v>148</v>
      </c>
      <c r="B208" s="25" t="s">
        <v>959</v>
      </c>
      <c r="C208" s="25" t="s">
        <v>149</v>
      </c>
      <c r="D208" s="25">
        <v>32.45814</v>
      </c>
      <c r="E208" s="25">
        <v>-80.733097000000001</v>
      </c>
      <c r="F208" s="25" t="s">
        <v>7</v>
      </c>
      <c r="G208" s="17" t="str">
        <f t="shared" si="7"/>
        <v>https://maps.google.com/?q=32.45814,-80.733097</v>
      </c>
      <c r="H208" s="25" t="s">
        <v>1303</v>
      </c>
      <c r="I208" s="25" t="s">
        <v>150</v>
      </c>
      <c r="J208" s="25" t="s">
        <v>151</v>
      </c>
      <c r="K208" s="26">
        <v>12</v>
      </c>
      <c r="L208" s="26" t="s">
        <v>924</v>
      </c>
      <c r="M208" s="26"/>
      <c r="N208" s="26"/>
      <c r="O208" s="26">
        <v>12</v>
      </c>
      <c r="P208" s="25" t="str">
        <f t="shared" si="6"/>
        <v>F</v>
      </c>
    </row>
    <row r="209" spans="1:33" x14ac:dyDescent="0.25">
      <c r="A209" s="25" t="s">
        <v>152</v>
      </c>
      <c r="B209" s="25" t="s">
        <v>959</v>
      </c>
      <c r="C209" s="25" t="s">
        <v>153</v>
      </c>
      <c r="D209" s="25">
        <v>44.152168000000003</v>
      </c>
      <c r="E209" s="25">
        <v>-77.390189000000007</v>
      </c>
      <c r="F209" s="25" t="s">
        <v>7</v>
      </c>
      <c r="G209" s="17" t="str">
        <f t="shared" si="7"/>
        <v>https://maps.google.com/?q=44.152168,-77.390189</v>
      </c>
      <c r="H209" s="25" t="s">
        <v>1304</v>
      </c>
      <c r="I209" s="25" t="s">
        <v>154</v>
      </c>
      <c r="J209" s="25" t="s">
        <v>1200</v>
      </c>
      <c r="K209" s="26">
        <v>2</v>
      </c>
      <c r="L209" s="26" t="s">
        <v>924</v>
      </c>
      <c r="M209" s="26"/>
      <c r="N209" s="26"/>
      <c r="O209" s="26">
        <v>2</v>
      </c>
      <c r="P209" s="25" t="str">
        <f t="shared" si="6"/>
        <v>F</v>
      </c>
    </row>
    <row r="210" spans="1:33" x14ac:dyDescent="0.25">
      <c r="A210" s="25" t="s">
        <v>155</v>
      </c>
      <c r="B210" s="25" t="s">
        <v>959</v>
      </c>
      <c r="C210" s="25" t="s">
        <v>156</v>
      </c>
      <c r="D210" s="25">
        <v>40.623567999999999</v>
      </c>
      <c r="E210" s="25">
        <v>-96.927430000000001</v>
      </c>
      <c r="F210" s="25" t="s">
        <v>7</v>
      </c>
      <c r="G210" s="17" t="str">
        <f t="shared" si="7"/>
        <v>https://maps.google.com/?q=40.623568,-96.92743</v>
      </c>
      <c r="H210" s="25" t="s">
        <v>1305</v>
      </c>
      <c r="I210" s="25" t="s">
        <v>157</v>
      </c>
      <c r="J210" s="25" t="s">
        <v>158</v>
      </c>
      <c r="K210" s="26">
        <v>12</v>
      </c>
      <c r="L210" s="26" t="s">
        <v>924</v>
      </c>
      <c r="M210" s="26"/>
      <c r="N210" s="26"/>
      <c r="O210" s="26">
        <v>12</v>
      </c>
      <c r="P210" s="25" t="str">
        <f t="shared" si="6"/>
        <v>F</v>
      </c>
    </row>
    <row r="211" spans="1:33" x14ac:dyDescent="0.25">
      <c r="A211" s="25" t="s">
        <v>170</v>
      </c>
      <c r="B211" s="25" t="s">
        <v>959</v>
      </c>
      <c r="C211" s="25" t="s">
        <v>171</v>
      </c>
      <c r="D211" s="25">
        <v>43.289940000000001</v>
      </c>
      <c r="E211" s="25">
        <v>-76.152242000000001</v>
      </c>
      <c r="F211" s="25" t="s">
        <v>7</v>
      </c>
      <c r="G211" s="17" t="str">
        <f t="shared" si="7"/>
        <v>https://maps.google.com/?q=43.28994,-76.152242</v>
      </c>
      <c r="H211" s="25" t="s">
        <v>1306</v>
      </c>
      <c r="I211" s="25" t="s">
        <v>172</v>
      </c>
      <c r="J211" s="25" t="s">
        <v>173</v>
      </c>
      <c r="K211" s="26">
        <v>10</v>
      </c>
      <c r="L211" s="26" t="s">
        <v>924</v>
      </c>
      <c r="M211" s="26"/>
      <c r="N211" s="26"/>
      <c r="O211" s="26">
        <v>10</v>
      </c>
      <c r="P211" s="25" t="str">
        <f t="shared" si="6"/>
        <v>F</v>
      </c>
    </row>
    <row r="212" spans="1:33" x14ac:dyDescent="0.25">
      <c r="A212" s="25" t="s">
        <v>174</v>
      </c>
      <c r="B212" s="25" t="s">
        <v>959</v>
      </c>
      <c r="C212" s="25" t="s">
        <v>175</v>
      </c>
      <c r="D212" s="25">
        <v>41.168425999999997</v>
      </c>
      <c r="E212" s="25">
        <v>-104.844645</v>
      </c>
      <c r="F212" s="25" t="s">
        <v>16</v>
      </c>
      <c r="G212" s="17" t="str">
        <f t="shared" si="7"/>
        <v>https://maps.google.com/?q=41.168426,-104.844645</v>
      </c>
      <c r="H212" s="25" t="s">
        <v>1307</v>
      </c>
      <c r="I212" s="25" t="s">
        <v>176</v>
      </c>
      <c r="J212" s="25" t="s">
        <v>177</v>
      </c>
      <c r="K212" s="26">
        <v>3</v>
      </c>
      <c r="L212" s="26" t="s">
        <v>924</v>
      </c>
      <c r="M212" s="26"/>
      <c r="N212" s="26"/>
      <c r="O212" s="26">
        <v>3</v>
      </c>
      <c r="P212" s="25" t="str">
        <f t="shared" si="6"/>
        <v>F</v>
      </c>
    </row>
    <row r="213" spans="1:33" x14ac:dyDescent="0.25">
      <c r="A213" s="25" t="s">
        <v>178</v>
      </c>
      <c r="B213" s="25" t="s">
        <v>959</v>
      </c>
      <c r="C213" s="25" t="s">
        <v>179</v>
      </c>
      <c r="D213" s="25">
        <v>40.19847</v>
      </c>
      <c r="E213" s="25">
        <v>-87.602748000000005</v>
      </c>
      <c r="F213" s="25" t="s">
        <v>7</v>
      </c>
      <c r="G213" s="17" t="str">
        <f t="shared" si="7"/>
        <v>https://maps.google.com/?q=40.19847,-87.602748</v>
      </c>
      <c r="H213" s="25" t="s">
        <v>1308</v>
      </c>
      <c r="I213" s="25" t="s">
        <v>180</v>
      </c>
      <c r="J213" s="25" t="s">
        <v>136</v>
      </c>
      <c r="K213" s="26">
        <v>10</v>
      </c>
      <c r="L213" s="26" t="s">
        <v>924</v>
      </c>
      <c r="M213" s="26"/>
      <c r="N213" s="26"/>
      <c r="O213" s="26">
        <v>10</v>
      </c>
      <c r="P213" s="25" t="str">
        <f t="shared" si="6"/>
        <v>F</v>
      </c>
    </row>
    <row r="214" spans="1:33" x14ac:dyDescent="0.25">
      <c r="A214" s="25" t="s">
        <v>181</v>
      </c>
      <c r="B214" s="25" t="s">
        <v>296</v>
      </c>
      <c r="C214" s="25" t="s">
        <v>182</v>
      </c>
      <c r="D214" s="25">
        <v>33.709373999999997</v>
      </c>
      <c r="E214" s="25">
        <v>-96.659965</v>
      </c>
      <c r="F214" s="25" t="s">
        <v>16</v>
      </c>
      <c r="G214" s="17" t="str">
        <f t="shared" si="7"/>
        <v>https://maps.google.com/?q=33.709374,-96.659965</v>
      </c>
      <c r="H214" s="25" t="s">
        <v>183</v>
      </c>
      <c r="I214" s="25" t="s">
        <v>184</v>
      </c>
      <c r="J214" s="25" t="s">
        <v>185</v>
      </c>
      <c r="K214" s="26">
        <v>10</v>
      </c>
      <c r="L214" s="26" t="s">
        <v>924</v>
      </c>
      <c r="M214" s="26"/>
      <c r="N214" s="26"/>
      <c r="O214" s="26">
        <v>10</v>
      </c>
      <c r="P214" s="25" t="str">
        <f t="shared" si="6"/>
        <v>F</v>
      </c>
    </row>
    <row r="215" spans="1:33" x14ac:dyDescent="0.25">
      <c r="A215" s="25" t="s">
        <v>186</v>
      </c>
      <c r="B215" s="25" t="s">
        <v>959</v>
      </c>
      <c r="C215" s="25" t="s">
        <v>187</v>
      </c>
      <c r="D215" s="25">
        <v>31.419734999999999</v>
      </c>
      <c r="E215" s="25">
        <v>-87.042738999999997</v>
      </c>
      <c r="F215" s="25" t="s">
        <v>7</v>
      </c>
      <c r="G215" s="17" t="str">
        <f t="shared" si="7"/>
        <v>https://maps.google.com/?q=31.419735,-87.042739</v>
      </c>
      <c r="H215" s="25" t="s">
        <v>1309</v>
      </c>
      <c r="I215" s="25" t="s">
        <v>188</v>
      </c>
      <c r="J215" s="25" t="s">
        <v>189</v>
      </c>
      <c r="K215" s="26">
        <v>10</v>
      </c>
      <c r="L215" s="26" t="s">
        <v>924</v>
      </c>
      <c r="M215" s="26"/>
      <c r="N215" s="26"/>
      <c r="O215" s="26">
        <v>10</v>
      </c>
      <c r="P215" s="25" t="str">
        <f t="shared" si="6"/>
        <v>F</v>
      </c>
    </row>
    <row r="216" spans="1:33" x14ac:dyDescent="0.25">
      <c r="A216" s="25" t="s">
        <v>194</v>
      </c>
      <c r="B216" s="25" t="s">
        <v>959</v>
      </c>
      <c r="C216" s="25" t="s">
        <v>195</v>
      </c>
      <c r="D216" s="25">
        <v>39.255496000000001</v>
      </c>
      <c r="E216" s="25">
        <v>-76.814987000000002</v>
      </c>
      <c r="F216" s="25" t="s">
        <v>7</v>
      </c>
      <c r="G216" s="17" t="str">
        <f t="shared" si="7"/>
        <v>https://maps.google.com/?q=39.255496,-76.814987</v>
      </c>
      <c r="H216" s="25" t="s">
        <v>1310</v>
      </c>
      <c r="I216" s="25" t="s">
        <v>196</v>
      </c>
      <c r="J216" s="25" t="s">
        <v>197</v>
      </c>
      <c r="K216" s="26">
        <v>4</v>
      </c>
      <c r="L216" s="26" t="s">
        <v>924</v>
      </c>
      <c r="M216" s="26"/>
      <c r="N216" s="26"/>
      <c r="O216" s="26">
        <v>4</v>
      </c>
      <c r="P216" s="25" t="str">
        <f t="shared" si="6"/>
        <v>F</v>
      </c>
      <c r="AE216" s="13"/>
      <c r="AF216" s="13"/>
      <c r="AG216" s="14"/>
    </row>
    <row r="217" spans="1:33" x14ac:dyDescent="0.25">
      <c r="A217" s="25" t="s">
        <v>207</v>
      </c>
      <c r="B217" s="25" t="s">
        <v>959</v>
      </c>
      <c r="C217" s="25" t="s">
        <v>208</v>
      </c>
      <c r="D217" s="25">
        <v>38.918742000000002</v>
      </c>
      <c r="E217" s="25">
        <v>-78.247208000000001</v>
      </c>
      <c r="F217" s="25" t="s">
        <v>7</v>
      </c>
      <c r="G217" s="17" t="str">
        <f t="shared" si="7"/>
        <v>https://maps.google.com/?q=38.918742,-78.247208</v>
      </c>
      <c r="H217" s="25" t="s">
        <v>1311</v>
      </c>
      <c r="I217" s="25" t="s">
        <v>209</v>
      </c>
      <c r="J217" s="25" t="s">
        <v>210</v>
      </c>
      <c r="K217" s="26">
        <v>10</v>
      </c>
      <c r="L217" s="26" t="s">
        <v>924</v>
      </c>
      <c r="M217" s="26"/>
      <c r="N217" s="26"/>
      <c r="O217" s="26">
        <v>10</v>
      </c>
      <c r="P217" s="25" t="str">
        <f t="shared" si="6"/>
        <v>F</v>
      </c>
    </row>
    <row r="218" spans="1:33" x14ac:dyDescent="0.25">
      <c r="A218" s="25" t="s">
        <v>222</v>
      </c>
      <c r="B218" s="25" t="s">
        <v>959</v>
      </c>
      <c r="C218" s="25" t="s">
        <v>223</v>
      </c>
      <c r="D218" s="25">
        <v>46.017206000000002</v>
      </c>
      <c r="E218" s="25">
        <v>-102.65036600000001</v>
      </c>
      <c r="F218" s="25" t="s">
        <v>16</v>
      </c>
      <c r="G218" s="17" t="str">
        <f t="shared" si="7"/>
        <v>https://maps.google.com/?q=46.017206,-102.650366</v>
      </c>
      <c r="H218" s="25" t="s">
        <v>1312</v>
      </c>
      <c r="I218" s="25" t="s">
        <v>224</v>
      </c>
      <c r="J218" s="25" t="s">
        <v>225</v>
      </c>
      <c r="K218" s="26">
        <v>8</v>
      </c>
      <c r="L218" s="26" t="s">
        <v>924</v>
      </c>
      <c r="M218" s="26"/>
      <c r="N218" s="26"/>
      <c r="O218" s="26">
        <v>8</v>
      </c>
      <c r="P218" s="25" t="str">
        <f t="shared" si="6"/>
        <v>F</v>
      </c>
    </row>
    <row r="219" spans="1:33" x14ac:dyDescent="0.25">
      <c r="A219" s="25" t="s">
        <v>226</v>
      </c>
      <c r="B219" s="25" t="s">
        <v>959</v>
      </c>
      <c r="C219" s="25" t="s">
        <v>227</v>
      </c>
      <c r="D219" s="25">
        <v>37.043309000000001</v>
      </c>
      <c r="E219" s="25">
        <v>-76.366636999999997</v>
      </c>
      <c r="F219" s="25" t="s">
        <v>7</v>
      </c>
      <c r="G219" s="17" t="str">
        <f t="shared" si="7"/>
        <v>https://maps.google.com/?q=37.043309,-76.366637</v>
      </c>
      <c r="H219" s="25" t="s">
        <v>1313</v>
      </c>
      <c r="I219" s="25" t="s">
        <v>228</v>
      </c>
      <c r="J219" s="25" t="s">
        <v>210</v>
      </c>
      <c r="K219" s="26">
        <v>20</v>
      </c>
      <c r="L219" s="26" t="s">
        <v>924</v>
      </c>
      <c r="M219" s="26"/>
      <c r="N219" s="26"/>
      <c r="O219" s="26">
        <v>20</v>
      </c>
      <c r="P219" s="25" t="str">
        <f t="shared" si="6"/>
        <v>F</v>
      </c>
    </row>
    <row r="220" spans="1:33" x14ac:dyDescent="0.25">
      <c r="A220" s="25" t="s">
        <v>229</v>
      </c>
      <c r="B220" s="25" t="s">
        <v>959</v>
      </c>
      <c r="C220" s="25" t="s">
        <v>230</v>
      </c>
      <c r="D220" s="25">
        <v>43.51144</v>
      </c>
      <c r="E220" s="25">
        <v>-112.069596</v>
      </c>
      <c r="F220" s="25" t="s">
        <v>16</v>
      </c>
      <c r="G220" s="17" t="str">
        <f t="shared" si="7"/>
        <v>https://maps.google.com/?q=43.51144,-112.069596</v>
      </c>
      <c r="H220" s="25" t="s">
        <v>1314</v>
      </c>
      <c r="I220" s="25" t="s">
        <v>231</v>
      </c>
      <c r="J220" s="25" t="s">
        <v>232</v>
      </c>
      <c r="K220" s="26">
        <v>17</v>
      </c>
      <c r="L220" s="26" t="s">
        <v>924</v>
      </c>
      <c r="M220" s="26"/>
      <c r="N220" s="26"/>
      <c r="O220" s="26">
        <v>17</v>
      </c>
      <c r="P220" s="25" t="str">
        <f t="shared" si="6"/>
        <v>F</v>
      </c>
    </row>
    <row r="221" spans="1:33" x14ac:dyDescent="0.25">
      <c r="A221" s="25" t="s">
        <v>233</v>
      </c>
      <c r="B221" s="25" t="s">
        <v>959</v>
      </c>
      <c r="C221" s="25" t="s">
        <v>234</v>
      </c>
      <c r="D221" s="25">
        <v>44.655051</v>
      </c>
      <c r="E221" s="25">
        <v>-93.235315</v>
      </c>
      <c r="F221" s="25" t="s">
        <v>16</v>
      </c>
      <c r="G221" s="17" t="str">
        <f t="shared" si="7"/>
        <v>https://maps.google.com/?q=44.655051,-93.235315</v>
      </c>
      <c r="H221" s="25" t="s">
        <v>1315</v>
      </c>
      <c r="I221" s="25" t="s">
        <v>235</v>
      </c>
      <c r="J221" s="25" t="s">
        <v>236</v>
      </c>
      <c r="K221" s="26">
        <v>8</v>
      </c>
      <c r="L221" s="26" t="s">
        <v>924</v>
      </c>
      <c r="M221" s="26"/>
      <c r="N221" s="26"/>
      <c r="O221" s="26">
        <v>8</v>
      </c>
      <c r="P221" s="25" t="str">
        <f t="shared" si="6"/>
        <v>F</v>
      </c>
    </row>
    <row r="222" spans="1:33" x14ac:dyDescent="0.25">
      <c r="A222" s="25" t="s">
        <v>237</v>
      </c>
      <c r="B222" s="25" t="s">
        <v>959</v>
      </c>
      <c r="C222" s="25" t="s">
        <v>238</v>
      </c>
      <c r="D222" s="25">
        <v>40.207996000000001</v>
      </c>
      <c r="E222" s="25">
        <v>-100.596693</v>
      </c>
      <c r="F222" s="25" t="s">
        <v>16</v>
      </c>
      <c r="G222" s="17" t="str">
        <f t="shared" si="7"/>
        <v>https://maps.google.com/?q=40.207996,-100.596693</v>
      </c>
      <c r="H222" s="25" t="s">
        <v>1316</v>
      </c>
      <c r="I222" s="25" t="s">
        <v>239</v>
      </c>
      <c r="J222" s="25" t="s">
        <v>158</v>
      </c>
      <c r="K222" s="26">
        <v>5</v>
      </c>
      <c r="L222" s="26" t="s">
        <v>924</v>
      </c>
      <c r="M222" s="26"/>
      <c r="N222" s="26"/>
      <c r="O222" s="26">
        <v>5</v>
      </c>
      <c r="P222" s="25" t="str">
        <f t="shared" si="6"/>
        <v>F</v>
      </c>
    </row>
    <row r="223" spans="1:33" x14ac:dyDescent="0.25">
      <c r="A223" s="25" t="s">
        <v>244</v>
      </c>
      <c r="B223" s="25" t="s">
        <v>959</v>
      </c>
      <c r="C223" s="25" t="s">
        <v>245</v>
      </c>
      <c r="D223" s="25">
        <v>41.333663000000001</v>
      </c>
      <c r="E223" s="25">
        <v>-74.190973999999997</v>
      </c>
      <c r="F223" s="25" t="s">
        <v>16</v>
      </c>
      <c r="G223" s="17" t="str">
        <f t="shared" si="7"/>
        <v>https://maps.google.com/?q=41.333663,-74.190974</v>
      </c>
      <c r="H223" s="25" t="s">
        <v>1317</v>
      </c>
      <c r="I223" s="25" t="s">
        <v>246</v>
      </c>
      <c r="J223" s="25" t="s">
        <v>173</v>
      </c>
      <c r="K223" s="26">
        <v>10</v>
      </c>
      <c r="L223" s="26" t="s">
        <v>924</v>
      </c>
      <c r="M223" s="26"/>
      <c r="N223" s="26"/>
      <c r="O223" s="26">
        <v>10</v>
      </c>
      <c r="P223" s="25" t="str">
        <f t="shared" si="6"/>
        <v>F</v>
      </c>
    </row>
    <row r="224" spans="1:33" x14ac:dyDescent="0.25">
      <c r="A224" s="25" t="s">
        <v>247</v>
      </c>
      <c r="B224" s="25" t="s">
        <v>959</v>
      </c>
      <c r="C224" s="25" t="s">
        <v>248</v>
      </c>
      <c r="D224" s="25">
        <v>35.405771999999999</v>
      </c>
      <c r="E224" s="25">
        <v>-97.728211000000002</v>
      </c>
      <c r="F224" s="25" t="s">
        <v>16</v>
      </c>
      <c r="G224" s="17" t="str">
        <f t="shared" si="7"/>
        <v>https://maps.google.com/?q=35.405772,-97.728211</v>
      </c>
      <c r="H224" s="25" t="s">
        <v>1318</v>
      </c>
      <c r="I224" s="25" t="s">
        <v>249</v>
      </c>
      <c r="J224" s="25" t="s">
        <v>250</v>
      </c>
      <c r="K224" s="26">
        <v>10</v>
      </c>
      <c r="L224" s="26" t="s">
        <v>924</v>
      </c>
      <c r="M224" s="26"/>
      <c r="N224" s="26"/>
      <c r="O224" s="26">
        <v>10</v>
      </c>
      <c r="P224" s="25" t="str">
        <f t="shared" si="6"/>
        <v>F</v>
      </c>
    </row>
    <row r="225" spans="1:16" x14ac:dyDescent="0.25">
      <c r="A225" s="25" t="s">
        <v>251</v>
      </c>
      <c r="B225" s="25" t="s">
        <v>959</v>
      </c>
      <c r="C225" s="25" t="s">
        <v>252</v>
      </c>
      <c r="D225" s="25">
        <v>38.433577</v>
      </c>
      <c r="E225" s="25">
        <v>-82.138231000000005</v>
      </c>
      <c r="F225" s="25" t="s">
        <v>7</v>
      </c>
      <c r="G225" s="17" t="str">
        <f t="shared" si="7"/>
        <v>https://maps.google.com/?q=38.433577,-82.138231</v>
      </c>
      <c r="H225" s="25" t="s">
        <v>1319</v>
      </c>
      <c r="I225" s="25" t="s">
        <v>253</v>
      </c>
      <c r="J225" s="25" t="s">
        <v>254</v>
      </c>
      <c r="K225" s="26">
        <v>10</v>
      </c>
      <c r="L225" s="26" t="s">
        <v>924</v>
      </c>
      <c r="M225" s="26"/>
      <c r="N225" s="26"/>
      <c r="O225" s="26">
        <v>10</v>
      </c>
      <c r="P225" s="25" t="str">
        <f t="shared" si="6"/>
        <v>F</v>
      </c>
    </row>
    <row r="226" spans="1:16" x14ac:dyDescent="0.25">
      <c r="A226" s="25" t="s">
        <v>255</v>
      </c>
      <c r="B226" s="25" t="s">
        <v>959</v>
      </c>
      <c r="C226" s="25" t="s">
        <v>256</v>
      </c>
      <c r="D226" s="25">
        <v>43.917040999999998</v>
      </c>
      <c r="E226" s="25">
        <v>-78.893927000000005</v>
      </c>
      <c r="F226" s="25" t="s">
        <v>257</v>
      </c>
      <c r="G226" s="17" t="str">
        <f t="shared" si="7"/>
        <v>https://maps.google.com/?q=43.917041,-78.893927</v>
      </c>
      <c r="H226" s="25" t="s">
        <v>1320</v>
      </c>
      <c r="I226" s="25" t="s">
        <v>258</v>
      </c>
      <c r="J226" s="25" t="s">
        <v>1200</v>
      </c>
      <c r="K226" s="26">
        <v>3</v>
      </c>
      <c r="L226" s="26" t="s">
        <v>924</v>
      </c>
      <c r="M226" s="26"/>
      <c r="N226" s="26"/>
      <c r="O226" s="26">
        <v>3</v>
      </c>
      <c r="P226" s="25" t="str">
        <f t="shared" si="6"/>
        <v>F</v>
      </c>
    </row>
    <row r="227" spans="1:16" x14ac:dyDescent="0.25">
      <c r="A227" s="25" t="s">
        <v>264</v>
      </c>
      <c r="B227" s="25" t="s">
        <v>959</v>
      </c>
      <c r="C227" s="25" t="s">
        <v>265</v>
      </c>
      <c r="D227" s="25">
        <v>48.649583</v>
      </c>
      <c r="E227" s="25">
        <v>-123.398883</v>
      </c>
      <c r="F227" s="25" t="s">
        <v>7</v>
      </c>
      <c r="G227" s="17" t="str">
        <f t="shared" si="7"/>
        <v>https://maps.google.com/?q=48.649583,-123.398883</v>
      </c>
      <c r="H227" s="25" t="s">
        <v>1321</v>
      </c>
      <c r="I227" s="25" t="s">
        <v>266</v>
      </c>
      <c r="J227" s="25" t="s">
        <v>1217</v>
      </c>
      <c r="K227" s="26">
        <v>1000</v>
      </c>
      <c r="L227" s="26" t="s">
        <v>924</v>
      </c>
      <c r="M227" s="26"/>
      <c r="N227" s="26"/>
      <c r="O227" s="26">
        <v>1000</v>
      </c>
      <c r="P227" s="25" t="str">
        <f t="shared" si="6"/>
        <v>F</v>
      </c>
    </row>
    <row r="228" spans="1:16" x14ac:dyDescent="0.25">
      <c r="A228" s="25" t="s">
        <v>267</v>
      </c>
      <c r="B228" s="25" t="s">
        <v>959</v>
      </c>
      <c r="C228" s="25" t="s">
        <v>268</v>
      </c>
      <c r="D228" s="25">
        <v>38.365841000000003</v>
      </c>
      <c r="E228" s="25">
        <v>-85.745006000000004</v>
      </c>
      <c r="F228" s="25" t="s">
        <v>7</v>
      </c>
      <c r="G228" s="17" t="str">
        <f t="shared" si="7"/>
        <v>https://maps.google.com/?q=38.365841,-85.745006</v>
      </c>
      <c r="H228" s="25" t="s">
        <v>1322</v>
      </c>
      <c r="I228" s="25" t="s">
        <v>269</v>
      </c>
      <c r="J228" s="25" t="s">
        <v>201</v>
      </c>
      <c r="K228" s="26">
        <v>10</v>
      </c>
      <c r="L228" s="26" t="s">
        <v>924</v>
      </c>
      <c r="M228" s="26"/>
      <c r="N228" s="26"/>
      <c r="O228" s="26">
        <v>10</v>
      </c>
      <c r="P228" s="25" t="str">
        <f t="shared" si="6"/>
        <v>F</v>
      </c>
    </row>
    <row r="229" spans="1:16" x14ac:dyDescent="0.25">
      <c r="A229" s="25" t="s">
        <v>274</v>
      </c>
      <c r="B229" s="25" t="s">
        <v>959</v>
      </c>
      <c r="C229" s="25" t="s">
        <v>275</v>
      </c>
      <c r="D229" s="25">
        <v>42.958626000000002</v>
      </c>
      <c r="E229" s="25">
        <v>-77.229977000000005</v>
      </c>
      <c r="F229" s="25" t="s">
        <v>7</v>
      </c>
      <c r="G229" s="17" t="str">
        <f t="shared" si="7"/>
        <v>https://maps.google.com/?q=42.958626,-77.229977</v>
      </c>
      <c r="H229" s="25" t="s">
        <v>1323</v>
      </c>
      <c r="I229" s="25" t="s">
        <v>276</v>
      </c>
      <c r="J229" s="25" t="s">
        <v>173</v>
      </c>
      <c r="K229" s="26">
        <v>4</v>
      </c>
      <c r="L229" s="26" t="s">
        <v>924</v>
      </c>
      <c r="M229" s="26"/>
      <c r="N229" s="26"/>
      <c r="O229" s="26">
        <v>4</v>
      </c>
      <c r="P229" s="25" t="str">
        <f t="shared" si="6"/>
        <v>F</v>
      </c>
    </row>
    <row r="230" spans="1:16" x14ac:dyDescent="0.25">
      <c r="A230" s="25" t="s">
        <v>277</v>
      </c>
      <c r="B230" s="25" t="s">
        <v>959</v>
      </c>
      <c r="C230" s="25" t="s">
        <v>278</v>
      </c>
      <c r="D230" s="25">
        <v>42.975552999999998</v>
      </c>
      <c r="E230" s="25">
        <v>-82.384083000000004</v>
      </c>
      <c r="F230" s="25" t="s">
        <v>279</v>
      </c>
      <c r="G230" s="17" t="str">
        <f t="shared" si="7"/>
        <v>https://maps.google.com/?q=42.975553,-82.384083</v>
      </c>
      <c r="H230" s="25" t="s">
        <v>1324</v>
      </c>
      <c r="I230" s="25" t="s">
        <v>280</v>
      </c>
      <c r="J230" s="25" t="s">
        <v>1200</v>
      </c>
      <c r="K230" s="26">
        <v>15</v>
      </c>
      <c r="L230" s="26" t="s">
        <v>924</v>
      </c>
      <c r="M230" s="26"/>
      <c r="N230" s="26"/>
      <c r="O230" s="26">
        <v>15</v>
      </c>
      <c r="P230" s="25" t="str">
        <f t="shared" si="6"/>
        <v>F</v>
      </c>
    </row>
    <row r="231" spans="1:16" x14ac:dyDescent="0.25">
      <c r="A231" s="25" t="s">
        <v>281</v>
      </c>
      <c r="B231" s="25" t="s">
        <v>959</v>
      </c>
      <c r="C231" s="25" t="s">
        <v>282</v>
      </c>
      <c r="D231" s="25">
        <v>44.102513999999999</v>
      </c>
      <c r="E231" s="25">
        <v>-77.568897000000007</v>
      </c>
      <c r="F231" s="25" t="s">
        <v>7</v>
      </c>
      <c r="G231" s="17" t="str">
        <f t="shared" si="7"/>
        <v>https://maps.google.com/?q=44.102514,-77.568897</v>
      </c>
      <c r="H231" s="25" t="s">
        <v>1325</v>
      </c>
      <c r="I231" s="25" t="s">
        <v>283</v>
      </c>
      <c r="J231" s="25" t="s">
        <v>1200</v>
      </c>
      <c r="K231" s="26">
        <v>3</v>
      </c>
      <c r="L231" s="26" t="s">
        <v>924</v>
      </c>
      <c r="M231" s="26"/>
      <c r="N231" s="26"/>
      <c r="O231" s="26">
        <v>3</v>
      </c>
      <c r="P231" s="25" t="str">
        <f t="shared" si="6"/>
        <v>F</v>
      </c>
    </row>
    <row r="232" spans="1:16" x14ac:dyDescent="0.25">
      <c r="A232" s="25" t="s">
        <v>284</v>
      </c>
      <c r="B232" s="25" t="s">
        <v>959</v>
      </c>
      <c r="C232" s="25" t="s">
        <v>285</v>
      </c>
      <c r="D232" s="25">
        <v>34.535747999999998</v>
      </c>
      <c r="E232" s="25">
        <v>-101.76150699999999</v>
      </c>
      <c r="F232" s="25" t="s">
        <v>7</v>
      </c>
      <c r="G232" s="17" t="str">
        <f t="shared" si="7"/>
        <v>https://maps.google.com/?q=34.535748,-101.761507</v>
      </c>
      <c r="H232" s="25" t="s">
        <v>1326</v>
      </c>
      <c r="I232" s="25" t="s">
        <v>286</v>
      </c>
      <c r="J232" s="25" t="s">
        <v>185</v>
      </c>
      <c r="K232" s="26">
        <v>10</v>
      </c>
      <c r="L232" s="26" t="s">
        <v>924</v>
      </c>
      <c r="M232" s="26"/>
      <c r="N232" s="26"/>
      <c r="O232" s="26">
        <v>10</v>
      </c>
      <c r="P232" s="25" t="str">
        <f t="shared" si="6"/>
        <v>F</v>
      </c>
    </row>
    <row r="233" spans="1:16" x14ac:dyDescent="0.25">
      <c r="A233" s="25" t="s">
        <v>295</v>
      </c>
      <c r="B233" s="25" t="s">
        <v>296</v>
      </c>
      <c r="C233" s="25" t="s">
        <v>297</v>
      </c>
      <c r="D233" s="25">
        <v>38.553463000000001</v>
      </c>
      <c r="E233" s="25">
        <v>-82.797272000000007</v>
      </c>
      <c r="F233" s="25" t="s">
        <v>7</v>
      </c>
      <c r="G233" s="17" t="str">
        <f t="shared" si="7"/>
        <v>https://maps.google.com/?q=38.553463,-82.797272</v>
      </c>
      <c r="H233" s="25" t="s">
        <v>298</v>
      </c>
      <c r="I233" s="25" t="s">
        <v>299</v>
      </c>
      <c r="J233" s="25" t="s">
        <v>300</v>
      </c>
      <c r="K233" s="26">
        <v>10</v>
      </c>
      <c r="L233" s="26" t="s">
        <v>924</v>
      </c>
      <c r="M233" s="26"/>
      <c r="N233" s="26"/>
      <c r="O233" s="26">
        <v>10</v>
      </c>
      <c r="P233" s="25" t="str">
        <f t="shared" si="6"/>
        <v>F</v>
      </c>
    </row>
    <row r="234" spans="1:16" x14ac:dyDescent="0.25">
      <c r="A234" s="25" t="s">
        <v>301</v>
      </c>
      <c r="B234" s="25" t="s">
        <v>959</v>
      </c>
      <c r="C234" s="25" t="s">
        <v>302</v>
      </c>
      <c r="D234" s="25">
        <v>43.746096999999999</v>
      </c>
      <c r="E234" s="25">
        <v>-93.773723000000004</v>
      </c>
      <c r="F234" s="25" t="s">
        <v>7</v>
      </c>
      <c r="G234" s="17" t="str">
        <f t="shared" si="7"/>
        <v>https://maps.google.com/?q=43.746097,-93.773723</v>
      </c>
      <c r="H234" s="25" t="s">
        <v>1327</v>
      </c>
      <c r="I234" s="25" t="s">
        <v>303</v>
      </c>
      <c r="J234" s="25" t="s">
        <v>236</v>
      </c>
      <c r="K234" s="26">
        <v>8</v>
      </c>
      <c r="L234" s="26" t="s">
        <v>924</v>
      </c>
      <c r="M234" s="26"/>
      <c r="N234" s="26"/>
      <c r="O234" s="26">
        <v>8</v>
      </c>
      <c r="P234" s="25" t="str">
        <f t="shared" si="6"/>
        <v>F</v>
      </c>
    </row>
    <row r="235" spans="1:16" x14ac:dyDescent="0.25">
      <c r="A235" s="25" t="s">
        <v>307</v>
      </c>
      <c r="B235" s="25" t="s">
        <v>959</v>
      </c>
      <c r="C235" s="25" t="s">
        <v>308</v>
      </c>
      <c r="D235" s="25">
        <v>48.936909999999997</v>
      </c>
      <c r="E235" s="25">
        <v>-97.905484999999999</v>
      </c>
      <c r="F235" s="25" t="s">
        <v>7</v>
      </c>
      <c r="G235" s="17" t="str">
        <f t="shared" si="7"/>
        <v>https://maps.google.com/?q=48.93691,-97.905485</v>
      </c>
      <c r="H235" s="25" t="s">
        <v>1328</v>
      </c>
      <c r="I235" s="25" t="s">
        <v>309</v>
      </c>
      <c r="J235" s="25" t="s">
        <v>225</v>
      </c>
      <c r="K235" s="26">
        <v>10</v>
      </c>
      <c r="L235" s="26" t="s">
        <v>924</v>
      </c>
      <c r="M235" s="26"/>
      <c r="N235" s="26"/>
      <c r="O235" s="26">
        <v>10</v>
      </c>
      <c r="P235" s="25" t="str">
        <f t="shared" si="6"/>
        <v>F</v>
      </c>
    </row>
    <row r="236" spans="1:16" x14ac:dyDescent="0.25">
      <c r="A236" s="25" t="s">
        <v>421</v>
      </c>
      <c r="B236" s="25" t="s">
        <v>961</v>
      </c>
      <c r="C236" s="25" t="s">
        <v>422</v>
      </c>
      <c r="D236" s="25">
        <v>35.508845999999998</v>
      </c>
      <c r="E236" s="25">
        <v>-97.473702000000003</v>
      </c>
      <c r="F236" s="25" t="s">
        <v>423</v>
      </c>
      <c r="G236" s="17" t="str">
        <f t="shared" si="7"/>
        <v>https://maps.google.com/?q=35.508846,-97.473702</v>
      </c>
      <c r="H236" s="25" t="s">
        <v>424</v>
      </c>
      <c r="I236" s="25" t="s">
        <v>425</v>
      </c>
      <c r="J236" s="25" t="s">
        <v>250</v>
      </c>
      <c r="K236" s="26">
        <v>10</v>
      </c>
      <c r="L236" s="26" t="s">
        <v>924</v>
      </c>
      <c r="M236" s="26"/>
      <c r="N236" s="26"/>
      <c r="O236" s="26">
        <v>10</v>
      </c>
      <c r="P236" s="25" t="str">
        <f t="shared" si="6"/>
        <v>F</v>
      </c>
    </row>
    <row r="237" spans="1:16" x14ac:dyDescent="0.25">
      <c r="A237" s="25" t="s">
        <v>211</v>
      </c>
      <c r="B237" s="25" t="s">
        <v>960</v>
      </c>
      <c r="C237" s="25" t="s">
        <v>212</v>
      </c>
      <c r="D237" s="25">
        <v>47.478453999999999</v>
      </c>
      <c r="E237" s="25">
        <v>-111.359534</v>
      </c>
      <c r="F237" s="25" t="s">
        <v>7</v>
      </c>
      <c r="G237" s="17" t="str">
        <f t="shared" si="7"/>
        <v>https://maps.google.com/?q=47.478454,-111.359534</v>
      </c>
      <c r="H237" s="25" t="s">
        <v>213</v>
      </c>
      <c r="I237" s="25" t="s">
        <v>214</v>
      </c>
      <c r="J237" s="25" t="s">
        <v>140</v>
      </c>
      <c r="K237" s="26">
        <v>11</v>
      </c>
      <c r="L237" s="26" t="s">
        <v>924</v>
      </c>
      <c r="M237" s="26"/>
      <c r="N237" s="26"/>
      <c r="O237" s="26">
        <v>11</v>
      </c>
      <c r="P237" s="25" t="str">
        <f t="shared" si="6"/>
        <v>F</v>
      </c>
    </row>
    <row r="238" spans="1:16" x14ac:dyDescent="0.25">
      <c r="A238" s="25" t="s">
        <v>240</v>
      </c>
      <c r="B238" s="25" t="s">
        <v>960</v>
      </c>
      <c r="C238" s="25" t="s">
        <v>241</v>
      </c>
      <c r="D238" s="25">
        <v>35.354632000000002</v>
      </c>
      <c r="E238" s="25">
        <v>-85.401366999999993</v>
      </c>
      <c r="F238" s="25" t="s">
        <v>7</v>
      </c>
      <c r="G238" s="17" t="str">
        <f t="shared" si="7"/>
        <v>https://maps.google.com/?q=35.354632,-85.401367</v>
      </c>
      <c r="H238" s="25" t="s">
        <v>1329</v>
      </c>
      <c r="I238" s="25" t="s">
        <v>242</v>
      </c>
      <c r="J238" s="25" t="s">
        <v>243</v>
      </c>
      <c r="K238" s="26">
        <v>8</v>
      </c>
      <c r="L238" s="26" t="s">
        <v>924</v>
      </c>
      <c r="M238" s="26"/>
      <c r="N238" s="26"/>
      <c r="O238" s="26">
        <v>8</v>
      </c>
      <c r="P238" s="25" t="str">
        <f t="shared" si="6"/>
        <v>F</v>
      </c>
    </row>
    <row r="239" spans="1:16" x14ac:dyDescent="0.25">
      <c r="A239" s="25" t="s">
        <v>310</v>
      </c>
      <c r="B239" s="25" t="s">
        <v>960</v>
      </c>
      <c r="C239" s="25" t="s">
        <v>311</v>
      </c>
      <c r="D239" s="25">
        <v>27.219556999999998</v>
      </c>
      <c r="E239" s="25">
        <v>-81.873295999999996</v>
      </c>
      <c r="F239" s="25" t="s">
        <v>7</v>
      </c>
      <c r="G239" s="17" t="str">
        <f t="shared" si="7"/>
        <v>https://maps.google.com/?q=27.219557,-81.873296</v>
      </c>
      <c r="H239" s="25" t="s">
        <v>1330</v>
      </c>
      <c r="I239" s="25" t="s">
        <v>312</v>
      </c>
      <c r="J239" s="25" t="s">
        <v>294</v>
      </c>
      <c r="K239" s="26">
        <v>10</v>
      </c>
      <c r="L239" s="26" t="s">
        <v>924</v>
      </c>
      <c r="M239" s="26"/>
      <c r="N239" s="26"/>
      <c r="O239" s="26">
        <v>10</v>
      </c>
      <c r="P239" s="25" t="str">
        <f t="shared" si="6"/>
        <v>F</v>
      </c>
    </row>
    <row r="240" spans="1:16" x14ac:dyDescent="0.25">
      <c r="A240" s="25" t="s">
        <v>313</v>
      </c>
      <c r="B240" s="25" t="s">
        <v>960</v>
      </c>
      <c r="C240" s="25" t="s">
        <v>314</v>
      </c>
      <c r="D240" s="25">
        <v>43.680213000000002</v>
      </c>
      <c r="E240" s="25">
        <v>-93.364277000000001</v>
      </c>
      <c r="F240" s="25" t="s">
        <v>7</v>
      </c>
      <c r="G240" s="17" t="str">
        <f t="shared" si="7"/>
        <v>https://maps.google.com/?q=43.680213,-93.364277</v>
      </c>
      <c r="H240" s="25" t="s">
        <v>1331</v>
      </c>
      <c r="I240" s="25" t="s">
        <v>315</v>
      </c>
      <c r="J240" s="25" t="s">
        <v>236</v>
      </c>
      <c r="K240" s="26">
        <v>7</v>
      </c>
      <c r="L240" s="26" t="s">
        <v>924</v>
      </c>
      <c r="M240" s="26"/>
      <c r="N240" s="26"/>
      <c r="O240" s="26">
        <v>7</v>
      </c>
      <c r="P240" s="25" t="str">
        <f t="shared" si="6"/>
        <v>F</v>
      </c>
    </row>
    <row r="241" spans="1:16" x14ac:dyDescent="0.25">
      <c r="A241" s="25" t="s">
        <v>316</v>
      </c>
      <c r="B241" s="25" t="s">
        <v>960</v>
      </c>
      <c r="C241" s="25" t="s">
        <v>317</v>
      </c>
      <c r="D241" s="25">
        <v>43.408318000000001</v>
      </c>
      <c r="E241" s="25">
        <v>-84.481784000000005</v>
      </c>
      <c r="F241" s="25" t="s">
        <v>7</v>
      </c>
      <c r="G241" s="17" t="str">
        <f t="shared" si="7"/>
        <v>https://maps.google.com/?q=43.408318,-84.481784</v>
      </c>
      <c r="H241" s="25" t="s">
        <v>1332</v>
      </c>
      <c r="I241" s="25" t="s">
        <v>318</v>
      </c>
      <c r="J241" s="25" t="s">
        <v>193</v>
      </c>
      <c r="K241" s="26">
        <v>11</v>
      </c>
      <c r="L241" s="26" t="s">
        <v>924</v>
      </c>
      <c r="M241" s="26"/>
      <c r="N241" s="26"/>
      <c r="O241" s="26">
        <v>11</v>
      </c>
      <c r="P241" s="25" t="str">
        <f t="shared" si="6"/>
        <v>F</v>
      </c>
    </row>
    <row r="242" spans="1:16" x14ac:dyDescent="0.25">
      <c r="A242" s="25" t="s">
        <v>319</v>
      </c>
      <c r="B242" s="25" t="s">
        <v>960</v>
      </c>
      <c r="C242" s="25" t="s">
        <v>320</v>
      </c>
      <c r="D242" s="25">
        <v>34.613869999999999</v>
      </c>
      <c r="E242" s="25">
        <v>-106.76436</v>
      </c>
      <c r="F242" s="25" t="s">
        <v>16</v>
      </c>
      <c r="G242" s="17" t="str">
        <f t="shared" si="7"/>
        <v>https://maps.google.com/?q=34.61387,-106.76436</v>
      </c>
      <c r="H242" s="25" t="s">
        <v>1333</v>
      </c>
      <c r="I242" s="25" t="s">
        <v>321</v>
      </c>
      <c r="J242" s="25" t="s">
        <v>322</v>
      </c>
      <c r="K242" s="26">
        <v>12</v>
      </c>
      <c r="L242" s="26" t="s">
        <v>924</v>
      </c>
      <c r="M242" s="26"/>
      <c r="N242" s="26"/>
      <c r="O242" s="26">
        <v>12</v>
      </c>
      <c r="P242" s="25" t="str">
        <f t="shared" si="6"/>
        <v>F</v>
      </c>
    </row>
    <row r="243" spans="1:16" x14ac:dyDescent="0.25">
      <c r="A243" s="25" t="s">
        <v>323</v>
      </c>
      <c r="B243" s="25" t="s">
        <v>960</v>
      </c>
      <c r="C243" s="25" t="s">
        <v>324</v>
      </c>
      <c r="D243" s="25">
        <v>40.325775</v>
      </c>
      <c r="E243" s="25">
        <v>-79.719059000000001</v>
      </c>
      <c r="F243" s="25" t="s">
        <v>7</v>
      </c>
      <c r="G243" s="17" t="str">
        <f t="shared" si="7"/>
        <v>https://maps.google.com/?q=40.325775,-79.719059</v>
      </c>
      <c r="H243" s="25" t="s">
        <v>1334</v>
      </c>
      <c r="I243" s="25" t="s">
        <v>325</v>
      </c>
      <c r="J243" s="25" t="s">
        <v>326</v>
      </c>
      <c r="K243" s="26">
        <v>10</v>
      </c>
      <c r="L243" s="26" t="s">
        <v>924</v>
      </c>
      <c r="M243" s="26"/>
      <c r="N243" s="26"/>
      <c r="O243" s="26">
        <v>10</v>
      </c>
      <c r="P243" s="25" t="str">
        <f t="shared" si="6"/>
        <v>F</v>
      </c>
    </row>
    <row r="244" spans="1:16" x14ac:dyDescent="0.25">
      <c r="A244" s="25" t="s">
        <v>327</v>
      </c>
      <c r="B244" s="25" t="s">
        <v>960</v>
      </c>
      <c r="C244" s="25" t="s">
        <v>328</v>
      </c>
      <c r="D244" s="25">
        <v>39.976537999999998</v>
      </c>
      <c r="E244" s="25">
        <v>-81.579882999999995</v>
      </c>
      <c r="F244" s="25" t="s">
        <v>7</v>
      </c>
      <c r="G244" s="17" t="str">
        <f t="shared" si="7"/>
        <v>https://maps.google.com/?q=39.976538,-81.579883</v>
      </c>
      <c r="H244" s="25" t="s">
        <v>1335</v>
      </c>
      <c r="I244" s="25" t="s">
        <v>329</v>
      </c>
      <c r="J244" s="25" t="s">
        <v>330</v>
      </c>
      <c r="K244" s="26">
        <v>6</v>
      </c>
      <c r="L244" s="26" t="s">
        <v>924</v>
      </c>
      <c r="M244" s="26"/>
      <c r="N244" s="26"/>
      <c r="O244" s="26">
        <v>6</v>
      </c>
      <c r="P244" s="25" t="str">
        <f t="shared" si="6"/>
        <v>F</v>
      </c>
    </row>
    <row r="245" spans="1:16" x14ac:dyDescent="0.25">
      <c r="A245" s="25" t="s">
        <v>331</v>
      </c>
      <c r="B245" s="25" t="s">
        <v>960</v>
      </c>
      <c r="C245" s="25" t="s">
        <v>332</v>
      </c>
      <c r="D245" s="25">
        <v>39.200896999999998</v>
      </c>
      <c r="E245" s="25">
        <v>-85.861457000000001</v>
      </c>
      <c r="F245" s="25" t="s">
        <v>7</v>
      </c>
      <c r="G245" s="17" t="str">
        <f t="shared" si="7"/>
        <v>https://maps.google.com/?q=39.200897,-85.861457</v>
      </c>
      <c r="H245" s="25" t="s">
        <v>1336</v>
      </c>
      <c r="I245" s="25" t="s">
        <v>333</v>
      </c>
      <c r="J245" s="25" t="s">
        <v>201</v>
      </c>
      <c r="K245" s="26">
        <v>5</v>
      </c>
      <c r="L245" s="26" t="s">
        <v>924</v>
      </c>
      <c r="M245" s="26"/>
      <c r="N245" s="26"/>
      <c r="O245" s="26">
        <v>5</v>
      </c>
      <c r="P245" s="25" t="str">
        <f t="shared" si="6"/>
        <v>F</v>
      </c>
    </row>
    <row r="246" spans="1:16" x14ac:dyDescent="0.25">
      <c r="A246" s="25" t="s">
        <v>334</v>
      </c>
      <c r="B246" s="25" t="s">
        <v>960</v>
      </c>
      <c r="C246" s="25" t="s">
        <v>335</v>
      </c>
      <c r="D246" s="25">
        <v>39.779803000000001</v>
      </c>
      <c r="E246" s="25">
        <v>-84.108970999999997</v>
      </c>
      <c r="F246" s="25" t="s">
        <v>13</v>
      </c>
      <c r="G246" s="17" t="str">
        <f t="shared" si="7"/>
        <v>https://maps.google.com/?q=39.779803,-84.108971</v>
      </c>
      <c r="H246" s="25" t="s">
        <v>336</v>
      </c>
      <c r="I246" s="25" t="s">
        <v>337</v>
      </c>
      <c r="J246" s="25" t="s">
        <v>330</v>
      </c>
      <c r="K246" s="26">
        <v>20</v>
      </c>
      <c r="L246" s="26" t="s">
        <v>924</v>
      </c>
      <c r="M246" s="26"/>
      <c r="N246" s="26"/>
      <c r="O246" s="26">
        <v>20</v>
      </c>
      <c r="P246" s="25" t="str">
        <f t="shared" si="6"/>
        <v>F</v>
      </c>
    </row>
    <row r="247" spans="1:16" x14ac:dyDescent="0.25">
      <c r="A247" s="25" t="s">
        <v>338</v>
      </c>
      <c r="B247" s="25" t="s">
        <v>960</v>
      </c>
      <c r="C247" s="25" t="s">
        <v>339</v>
      </c>
      <c r="D247" s="25">
        <v>39.290289999999999</v>
      </c>
      <c r="E247" s="25">
        <v>-103.06223199999999</v>
      </c>
      <c r="F247" s="25" t="s">
        <v>7</v>
      </c>
      <c r="G247" s="17" t="str">
        <f t="shared" si="7"/>
        <v>https://maps.google.com/?q=39.29029,-103.062232</v>
      </c>
      <c r="H247" s="25" t="s">
        <v>1337</v>
      </c>
      <c r="I247" s="25" t="s">
        <v>340</v>
      </c>
      <c r="J247" s="25" t="s">
        <v>263</v>
      </c>
      <c r="K247" s="26">
        <v>7</v>
      </c>
      <c r="L247" s="26" t="s">
        <v>924</v>
      </c>
      <c r="M247" s="26"/>
      <c r="N247" s="26"/>
      <c r="O247" s="26">
        <v>7</v>
      </c>
      <c r="P247" s="25" t="str">
        <f t="shared" si="6"/>
        <v>F</v>
      </c>
    </row>
    <row r="248" spans="1:16" x14ac:dyDescent="0.25">
      <c r="A248" s="25" t="s">
        <v>341</v>
      </c>
      <c r="B248" s="25" t="s">
        <v>960</v>
      </c>
      <c r="C248" s="25" t="s">
        <v>342</v>
      </c>
      <c r="D248" s="25">
        <v>31.292549000000001</v>
      </c>
      <c r="E248" s="25">
        <v>-89.817507000000006</v>
      </c>
      <c r="F248" s="25" t="s">
        <v>16</v>
      </c>
      <c r="G248" s="17" t="str">
        <f t="shared" si="7"/>
        <v>https://maps.google.com/?q=31.292549,-89.817507</v>
      </c>
      <c r="H248" s="25" t="s">
        <v>1338</v>
      </c>
      <c r="I248" s="25" t="s">
        <v>343</v>
      </c>
      <c r="J248" s="25" t="s">
        <v>221</v>
      </c>
      <c r="K248" s="26">
        <v>10</v>
      </c>
      <c r="L248" s="26" t="s">
        <v>924</v>
      </c>
      <c r="M248" s="26"/>
      <c r="N248" s="26"/>
      <c r="O248" s="26">
        <v>10</v>
      </c>
      <c r="P248" s="25" t="str">
        <f t="shared" si="6"/>
        <v>F</v>
      </c>
    </row>
    <row r="249" spans="1:16" x14ac:dyDescent="0.25">
      <c r="A249" s="25" t="s">
        <v>344</v>
      </c>
      <c r="B249" s="25" t="s">
        <v>960</v>
      </c>
      <c r="C249" s="25" t="s">
        <v>345</v>
      </c>
      <c r="D249" s="25">
        <v>45.012974</v>
      </c>
      <c r="E249" s="25">
        <v>-74.732533000000004</v>
      </c>
      <c r="F249" s="25" t="s">
        <v>7</v>
      </c>
      <c r="G249" s="17" t="str">
        <f t="shared" si="7"/>
        <v>https://maps.google.com/?q=45.012974,-74.732533</v>
      </c>
      <c r="H249" s="25" t="s">
        <v>1339</v>
      </c>
      <c r="I249" s="25" t="s">
        <v>346</v>
      </c>
      <c r="J249" s="25" t="s">
        <v>1200</v>
      </c>
      <c r="K249" s="26">
        <v>4</v>
      </c>
      <c r="L249" s="26" t="s">
        <v>924</v>
      </c>
      <c r="M249" s="26"/>
      <c r="N249" s="26"/>
      <c r="O249" s="26">
        <v>4</v>
      </c>
      <c r="P249" s="25" t="str">
        <f t="shared" ref="P249:P284" si="8">LEFT(A249,1)</f>
        <v>F</v>
      </c>
    </row>
    <row r="250" spans="1:16" x14ac:dyDescent="0.25">
      <c r="A250" s="25" t="s">
        <v>347</v>
      </c>
      <c r="B250" s="25" t="s">
        <v>960</v>
      </c>
      <c r="C250" s="25" t="s">
        <v>348</v>
      </c>
      <c r="D250" s="25">
        <v>44.504499000000003</v>
      </c>
      <c r="E250" s="25">
        <v>-80.201625000000007</v>
      </c>
      <c r="F250" s="25" t="s">
        <v>7</v>
      </c>
      <c r="G250" s="17" t="str">
        <f t="shared" si="7"/>
        <v>https://maps.google.com/?q=44.504499,-80.201625</v>
      </c>
      <c r="H250" s="25" t="s">
        <v>1340</v>
      </c>
      <c r="I250" s="25" t="s">
        <v>349</v>
      </c>
      <c r="J250" s="25" t="s">
        <v>1200</v>
      </c>
      <c r="K250" s="26">
        <v>24</v>
      </c>
      <c r="L250" s="26" t="s">
        <v>924</v>
      </c>
      <c r="M250" s="26"/>
      <c r="N250" s="26"/>
      <c r="O250" s="26">
        <v>24</v>
      </c>
      <c r="P250" s="25" t="str">
        <f t="shared" si="8"/>
        <v>F</v>
      </c>
    </row>
    <row r="251" spans="1:16" x14ac:dyDescent="0.25">
      <c r="A251" s="25" t="s">
        <v>350</v>
      </c>
      <c r="B251" s="25" t="s">
        <v>960</v>
      </c>
      <c r="C251" s="25" t="s">
        <v>351</v>
      </c>
      <c r="D251" s="25">
        <v>36.176026999999998</v>
      </c>
      <c r="E251" s="25">
        <v>-89.670912000000001</v>
      </c>
      <c r="F251" s="25" t="s">
        <v>7</v>
      </c>
      <c r="G251" s="17" t="str">
        <f t="shared" si="7"/>
        <v>https://maps.google.com/?q=36.176027,-89.670912</v>
      </c>
      <c r="H251" s="25" t="s">
        <v>352</v>
      </c>
      <c r="I251" s="25" t="s">
        <v>353</v>
      </c>
      <c r="J251" s="25" t="s">
        <v>206</v>
      </c>
      <c r="K251" s="26">
        <v>12</v>
      </c>
      <c r="L251" s="26" t="s">
        <v>924</v>
      </c>
      <c r="M251" s="26"/>
      <c r="N251" s="26"/>
      <c r="O251" s="26">
        <v>12</v>
      </c>
      <c r="P251" s="25" t="str">
        <f t="shared" si="8"/>
        <v>F</v>
      </c>
    </row>
    <row r="252" spans="1:16" x14ac:dyDescent="0.25">
      <c r="A252" s="25" t="s">
        <v>354</v>
      </c>
      <c r="B252" s="25" t="s">
        <v>960</v>
      </c>
      <c r="C252" s="25" t="s">
        <v>355</v>
      </c>
      <c r="D252" s="25">
        <v>43.797646999999998</v>
      </c>
      <c r="E252" s="25">
        <v>-99.340400000000002</v>
      </c>
      <c r="F252" s="25" t="s">
        <v>7</v>
      </c>
      <c r="G252" s="17" t="str">
        <f t="shared" si="7"/>
        <v>https://maps.google.com/?q=43.797647,-99.3404</v>
      </c>
      <c r="H252" s="25" t="s">
        <v>1341</v>
      </c>
      <c r="I252" s="25" t="s">
        <v>356</v>
      </c>
      <c r="J252" s="25" t="s">
        <v>357</v>
      </c>
      <c r="K252" s="26">
        <v>6</v>
      </c>
      <c r="L252" s="26" t="s">
        <v>924</v>
      </c>
      <c r="M252" s="26"/>
      <c r="N252" s="26"/>
      <c r="O252" s="26">
        <v>6</v>
      </c>
      <c r="P252" s="25" t="str">
        <f t="shared" si="8"/>
        <v>F</v>
      </c>
    </row>
    <row r="253" spans="1:16" x14ac:dyDescent="0.25">
      <c r="A253" s="25" t="s">
        <v>358</v>
      </c>
      <c r="B253" s="25" t="s">
        <v>960</v>
      </c>
      <c r="C253" s="25" t="s">
        <v>359</v>
      </c>
      <c r="D253" s="25">
        <v>39.147227999999998</v>
      </c>
      <c r="E253" s="25">
        <v>-75.501017000000004</v>
      </c>
      <c r="F253" s="25" t="s">
        <v>7</v>
      </c>
      <c r="G253" s="17" t="str">
        <f t="shared" si="7"/>
        <v>https://maps.google.com/?q=39.147228,-75.501017</v>
      </c>
      <c r="H253" s="25" t="s">
        <v>1342</v>
      </c>
      <c r="I253" s="25" t="s">
        <v>360</v>
      </c>
      <c r="J253" s="25" t="s">
        <v>361</v>
      </c>
      <c r="K253" s="26">
        <v>10</v>
      </c>
      <c r="L253" s="26" t="s">
        <v>924</v>
      </c>
      <c r="M253" s="26"/>
      <c r="N253" s="26"/>
      <c r="O253" s="26">
        <v>10</v>
      </c>
      <c r="P253" s="25" t="str">
        <f t="shared" si="8"/>
        <v>F</v>
      </c>
    </row>
    <row r="254" spans="1:16" x14ac:dyDescent="0.25">
      <c r="A254" s="25" t="s">
        <v>362</v>
      </c>
      <c r="B254" s="25" t="s">
        <v>960</v>
      </c>
      <c r="C254" s="25" t="s">
        <v>363</v>
      </c>
      <c r="D254" s="25">
        <v>44.133443999999997</v>
      </c>
      <c r="E254" s="25">
        <v>-103.071827</v>
      </c>
      <c r="F254" s="25" t="s">
        <v>364</v>
      </c>
      <c r="G254" s="17" t="str">
        <f t="shared" si="7"/>
        <v>https://maps.google.com/?q=44.133444,-103.071827</v>
      </c>
      <c r="H254" s="25" t="s">
        <v>1343</v>
      </c>
      <c r="I254" s="25" t="s">
        <v>365</v>
      </c>
      <c r="J254" s="25" t="s">
        <v>357</v>
      </c>
      <c r="K254" s="26">
        <v>13</v>
      </c>
      <c r="L254" s="26" t="s">
        <v>924</v>
      </c>
      <c r="M254" s="26"/>
      <c r="N254" s="26"/>
      <c r="O254" s="26">
        <v>13</v>
      </c>
      <c r="P254" s="25" t="str">
        <f t="shared" si="8"/>
        <v>F</v>
      </c>
    </row>
    <row r="255" spans="1:16" x14ac:dyDescent="0.25">
      <c r="A255" s="25" t="s">
        <v>366</v>
      </c>
      <c r="B255" s="25" t="s">
        <v>960</v>
      </c>
      <c r="C255" s="25" t="s">
        <v>367</v>
      </c>
      <c r="D255" s="25">
        <v>31.001263999999999</v>
      </c>
      <c r="E255" s="25">
        <v>-86.328542999999996</v>
      </c>
      <c r="F255" s="25" t="s">
        <v>16</v>
      </c>
      <c r="G255" s="17" t="str">
        <f t="shared" si="7"/>
        <v>https://maps.google.com/?q=31.001264,-86.328543</v>
      </c>
      <c r="H255" s="25" t="s">
        <v>368</v>
      </c>
      <c r="I255" s="25" t="s">
        <v>369</v>
      </c>
      <c r="J255" s="25" t="s">
        <v>189</v>
      </c>
      <c r="K255" s="26">
        <v>10</v>
      </c>
      <c r="L255" s="26" t="s">
        <v>924</v>
      </c>
      <c r="M255" s="26"/>
      <c r="N255" s="26"/>
      <c r="O255" s="26">
        <v>10</v>
      </c>
      <c r="P255" s="25" t="str">
        <f t="shared" si="8"/>
        <v>F</v>
      </c>
    </row>
    <row r="256" spans="1:16" x14ac:dyDescent="0.25">
      <c r="A256" s="25" t="s">
        <v>370</v>
      </c>
      <c r="B256" s="25" t="s">
        <v>960</v>
      </c>
      <c r="C256" s="25" t="s">
        <v>371</v>
      </c>
      <c r="D256" s="25">
        <v>37.425905</v>
      </c>
      <c r="E256" s="25">
        <v>-105.420492</v>
      </c>
      <c r="F256" s="25" t="s">
        <v>7</v>
      </c>
      <c r="G256" s="17" t="str">
        <f t="shared" si="7"/>
        <v>https://maps.google.com/?q=37.425905,-105.420492</v>
      </c>
      <c r="H256" s="25" t="s">
        <v>372</v>
      </c>
      <c r="I256" s="25" t="s">
        <v>373</v>
      </c>
      <c r="J256" s="25" t="s">
        <v>263</v>
      </c>
      <c r="K256" s="26">
        <v>10</v>
      </c>
      <c r="L256" s="26" t="s">
        <v>924</v>
      </c>
      <c r="M256" s="26"/>
      <c r="N256" s="26"/>
      <c r="O256" s="26">
        <v>10</v>
      </c>
      <c r="P256" s="25" t="str">
        <f t="shared" si="8"/>
        <v>F</v>
      </c>
    </row>
    <row r="257" spans="1:16" x14ac:dyDescent="0.25">
      <c r="A257" s="25" t="s">
        <v>374</v>
      </c>
      <c r="B257" s="25" t="s">
        <v>960</v>
      </c>
      <c r="C257" s="25" t="s">
        <v>375</v>
      </c>
      <c r="D257" s="25">
        <v>40.101278999999998</v>
      </c>
      <c r="E257" s="25">
        <v>-98.952597999999995</v>
      </c>
      <c r="F257" s="25" t="s">
        <v>7</v>
      </c>
      <c r="G257" s="17" t="str">
        <f t="shared" si="7"/>
        <v>https://maps.google.com/?q=40.101279,-98.952598</v>
      </c>
      <c r="H257" s="25" t="s">
        <v>1243</v>
      </c>
      <c r="I257" s="25" t="s">
        <v>376</v>
      </c>
      <c r="J257" s="25" t="s">
        <v>158</v>
      </c>
      <c r="K257" s="26">
        <v>7</v>
      </c>
      <c r="L257" s="26" t="s">
        <v>924</v>
      </c>
      <c r="M257" s="26"/>
      <c r="N257" s="26"/>
      <c r="O257" s="26">
        <v>7</v>
      </c>
      <c r="P257" s="25" t="str">
        <f t="shared" si="8"/>
        <v>F</v>
      </c>
    </row>
    <row r="258" spans="1:16" x14ac:dyDescent="0.25">
      <c r="A258" s="25" t="s">
        <v>377</v>
      </c>
      <c r="B258" s="25" t="s">
        <v>960</v>
      </c>
      <c r="C258" s="25" t="s">
        <v>378</v>
      </c>
      <c r="D258" s="25">
        <v>42.922356000000001</v>
      </c>
      <c r="E258" s="25">
        <v>-78.918279999999996</v>
      </c>
      <c r="F258" s="25" t="s">
        <v>7</v>
      </c>
      <c r="G258" s="17" t="str">
        <f t="shared" si="7"/>
        <v>https://maps.google.com/?q=42.922356,-78.91828</v>
      </c>
      <c r="H258" s="25" t="s">
        <v>1344</v>
      </c>
      <c r="I258" s="25" t="s">
        <v>379</v>
      </c>
      <c r="J258" s="25" t="s">
        <v>1200</v>
      </c>
      <c r="K258" s="26">
        <v>6</v>
      </c>
      <c r="L258" s="26" t="s">
        <v>924</v>
      </c>
      <c r="M258" s="26"/>
      <c r="N258" s="26"/>
      <c r="O258" s="26">
        <v>6</v>
      </c>
      <c r="P258" s="25" t="str">
        <f t="shared" si="8"/>
        <v>F</v>
      </c>
    </row>
    <row r="259" spans="1:16" x14ac:dyDescent="0.25">
      <c r="A259" s="25" t="s">
        <v>380</v>
      </c>
      <c r="B259" s="25" t="s">
        <v>960</v>
      </c>
      <c r="C259" s="25" t="s">
        <v>381</v>
      </c>
      <c r="D259" s="25">
        <v>36.421540999999998</v>
      </c>
      <c r="E259" s="25">
        <v>-94.449657000000002</v>
      </c>
      <c r="F259" s="25" t="s">
        <v>16</v>
      </c>
      <c r="G259" s="17" t="str">
        <f t="shared" ref="G259:G284" si="9">HYPERLINK("https://maps.google.com/?q="&amp;D259&amp;","&amp;E259)</f>
        <v>https://maps.google.com/?q=36.421541,-94.449657</v>
      </c>
      <c r="H259" s="25" t="s">
        <v>382</v>
      </c>
      <c r="I259" s="25" t="s">
        <v>383</v>
      </c>
      <c r="J259" s="25" t="s">
        <v>384</v>
      </c>
      <c r="K259" s="26">
        <v>8</v>
      </c>
      <c r="L259" s="26" t="s">
        <v>924</v>
      </c>
      <c r="M259" s="26"/>
      <c r="N259" s="26"/>
      <c r="O259" s="26">
        <v>8</v>
      </c>
      <c r="P259" s="25" t="str">
        <f t="shared" si="8"/>
        <v>F</v>
      </c>
    </row>
    <row r="260" spans="1:16" x14ac:dyDescent="0.25">
      <c r="A260" s="25" t="s">
        <v>385</v>
      </c>
      <c r="B260" s="25" t="s">
        <v>960</v>
      </c>
      <c r="C260" s="25" t="s">
        <v>386</v>
      </c>
      <c r="D260" s="25">
        <v>40.947262000000002</v>
      </c>
      <c r="E260" s="25">
        <v>-98.359845000000007</v>
      </c>
      <c r="F260" s="25" t="s">
        <v>7</v>
      </c>
      <c r="G260" s="17" t="str">
        <f t="shared" si="9"/>
        <v>https://maps.google.com/?q=40.947262,-98.359845</v>
      </c>
      <c r="H260" s="25" t="s">
        <v>1345</v>
      </c>
      <c r="I260" s="25" t="s">
        <v>387</v>
      </c>
      <c r="J260" s="25" t="s">
        <v>158</v>
      </c>
      <c r="K260" s="26">
        <v>7</v>
      </c>
      <c r="L260" s="26" t="s">
        <v>924</v>
      </c>
      <c r="M260" s="26"/>
      <c r="N260" s="26"/>
      <c r="O260" s="26">
        <v>7</v>
      </c>
      <c r="P260" s="25" t="str">
        <f t="shared" si="8"/>
        <v>F</v>
      </c>
    </row>
    <row r="261" spans="1:16" x14ac:dyDescent="0.25">
      <c r="A261" s="25" t="s">
        <v>388</v>
      </c>
      <c r="B261" s="25" t="s">
        <v>960</v>
      </c>
      <c r="C261" s="25" t="s">
        <v>389</v>
      </c>
      <c r="D261" s="25">
        <v>41.386803</v>
      </c>
      <c r="E261" s="25">
        <v>-83.319253000000003</v>
      </c>
      <c r="F261" s="25" t="s">
        <v>7</v>
      </c>
      <c r="G261" s="17" t="str">
        <f t="shared" si="9"/>
        <v>https://maps.google.com/?q=41.386803,-83.319253</v>
      </c>
      <c r="H261" s="25" t="s">
        <v>1346</v>
      </c>
      <c r="I261" s="25" t="s">
        <v>390</v>
      </c>
      <c r="J261" s="25" t="s">
        <v>330</v>
      </c>
      <c r="K261" s="26">
        <v>2</v>
      </c>
      <c r="L261" s="26" t="s">
        <v>924</v>
      </c>
      <c r="M261" s="26"/>
      <c r="N261" s="26"/>
      <c r="O261" s="26">
        <v>2</v>
      </c>
      <c r="P261" s="25" t="str">
        <f t="shared" si="8"/>
        <v>F</v>
      </c>
    </row>
    <row r="262" spans="1:16" x14ac:dyDescent="0.25">
      <c r="A262" s="25" t="s">
        <v>391</v>
      </c>
      <c r="B262" s="25" t="s">
        <v>960</v>
      </c>
      <c r="C262" s="25" t="s">
        <v>392</v>
      </c>
      <c r="D262" s="25">
        <v>40.878562000000002</v>
      </c>
      <c r="E262" s="25">
        <v>-85.506743999999998</v>
      </c>
      <c r="F262" s="25" t="s">
        <v>16</v>
      </c>
      <c r="G262" s="17" t="str">
        <f t="shared" si="9"/>
        <v>https://maps.google.com/?q=40.878562,-85.506744</v>
      </c>
      <c r="H262" s="25" t="s">
        <v>1347</v>
      </c>
      <c r="I262" s="25" t="s">
        <v>393</v>
      </c>
      <c r="J262" s="25" t="s">
        <v>201</v>
      </c>
      <c r="K262" s="26">
        <v>5</v>
      </c>
      <c r="L262" s="26" t="s">
        <v>924</v>
      </c>
      <c r="M262" s="26"/>
      <c r="N262" s="26"/>
      <c r="O262" s="26">
        <v>5</v>
      </c>
      <c r="P262" s="25" t="str">
        <f t="shared" si="8"/>
        <v>F</v>
      </c>
    </row>
    <row r="263" spans="1:16" x14ac:dyDescent="0.25">
      <c r="A263" s="25" t="s">
        <v>394</v>
      </c>
      <c r="B263" s="25" t="s">
        <v>960</v>
      </c>
      <c r="C263" s="25" t="s">
        <v>395</v>
      </c>
      <c r="D263" s="25">
        <v>42.793846000000002</v>
      </c>
      <c r="E263" s="25">
        <v>-86.161298000000002</v>
      </c>
      <c r="F263" s="25" t="s">
        <v>7</v>
      </c>
      <c r="G263" s="17" t="str">
        <f t="shared" si="9"/>
        <v>https://maps.google.com/?q=42.793846,-86.161298</v>
      </c>
      <c r="H263" s="25" t="s">
        <v>1348</v>
      </c>
      <c r="I263" s="25" t="s">
        <v>396</v>
      </c>
      <c r="J263" s="25" t="s">
        <v>193</v>
      </c>
      <c r="K263" s="26">
        <v>11</v>
      </c>
      <c r="L263" s="26" t="s">
        <v>924</v>
      </c>
      <c r="M263" s="26"/>
      <c r="N263" s="26"/>
      <c r="O263" s="26">
        <v>11</v>
      </c>
      <c r="P263" s="25" t="str">
        <f t="shared" si="8"/>
        <v>F</v>
      </c>
    </row>
    <row r="264" spans="1:16" x14ac:dyDescent="0.25">
      <c r="A264" s="25" t="s">
        <v>397</v>
      </c>
      <c r="B264" s="25" t="s">
        <v>960</v>
      </c>
      <c r="C264" s="25" t="s">
        <v>398</v>
      </c>
      <c r="D264" s="25">
        <v>32.150651000000003</v>
      </c>
      <c r="E264" s="25">
        <v>-94.851968999999997</v>
      </c>
      <c r="F264" s="25" t="s">
        <v>7</v>
      </c>
      <c r="G264" s="17" t="str">
        <f t="shared" si="9"/>
        <v>https://maps.google.com/?q=32.150651,-94.851969</v>
      </c>
      <c r="H264" s="25" t="s">
        <v>399</v>
      </c>
      <c r="I264" s="25" t="s">
        <v>400</v>
      </c>
      <c r="J264" s="25" t="s">
        <v>185</v>
      </c>
      <c r="K264" s="26">
        <v>10</v>
      </c>
      <c r="L264" s="26" t="s">
        <v>924</v>
      </c>
      <c r="M264" s="26"/>
      <c r="N264" s="26"/>
      <c r="O264" s="26">
        <v>10</v>
      </c>
      <c r="P264" s="25" t="str">
        <f t="shared" si="8"/>
        <v>F</v>
      </c>
    </row>
    <row r="265" spans="1:16" x14ac:dyDescent="0.25">
      <c r="A265" s="25" t="s">
        <v>401</v>
      </c>
      <c r="B265" s="25" t="s">
        <v>960</v>
      </c>
      <c r="C265" s="25" t="s">
        <v>402</v>
      </c>
      <c r="D265" s="25">
        <v>42.255029999999998</v>
      </c>
      <c r="E265" s="25">
        <v>-84.460353999999995</v>
      </c>
      <c r="F265" s="25" t="s">
        <v>7</v>
      </c>
      <c r="G265" s="17" t="str">
        <f t="shared" si="9"/>
        <v>https://maps.google.com/?q=42.25503,-84.460354</v>
      </c>
      <c r="H265" s="25" t="s">
        <v>1349</v>
      </c>
      <c r="I265" s="25" t="s">
        <v>403</v>
      </c>
      <c r="J265" s="25" t="s">
        <v>193</v>
      </c>
      <c r="K265" s="26">
        <v>10</v>
      </c>
      <c r="L265" s="26" t="s">
        <v>924</v>
      </c>
      <c r="M265" s="26"/>
      <c r="N265" s="26"/>
      <c r="O265" s="26">
        <v>10</v>
      </c>
      <c r="P265" s="25" t="str">
        <f t="shared" si="8"/>
        <v>F</v>
      </c>
    </row>
    <row r="266" spans="1:16" x14ac:dyDescent="0.25">
      <c r="A266" s="25" t="s">
        <v>404</v>
      </c>
      <c r="B266" s="25" t="s">
        <v>960</v>
      </c>
      <c r="C266" s="25" t="s">
        <v>405</v>
      </c>
      <c r="D266" s="25">
        <v>27.981811</v>
      </c>
      <c r="E266" s="25">
        <v>-82.028368</v>
      </c>
      <c r="F266" s="25" t="s">
        <v>7</v>
      </c>
      <c r="G266" s="17" t="str">
        <f t="shared" si="9"/>
        <v>https://maps.google.com/?q=27.981811,-82.028368</v>
      </c>
      <c r="H266" s="25" t="s">
        <v>1350</v>
      </c>
      <c r="I266" s="25" t="s">
        <v>406</v>
      </c>
      <c r="J266" s="25" t="s">
        <v>294</v>
      </c>
      <c r="K266" s="26">
        <v>5</v>
      </c>
      <c r="L266" s="26" t="s">
        <v>924</v>
      </c>
      <c r="M266" s="26"/>
      <c r="N266" s="26"/>
      <c r="O266" s="26">
        <v>5</v>
      </c>
      <c r="P266" s="25" t="str">
        <f t="shared" si="8"/>
        <v>F</v>
      </c>
    </row>
    <row r="267" spans="1:16" x14ac:dyDescent="0.25">
      <c r="A267" s="25" t="s">
        <v>407</v>
      </c>
      <c r="B267" s="25" t="s">
        <v>960</v>
      </c>
      <c r="C267" s="25" t="s">
        <v>408</v>
      </c>
      <c r="D267" s="25">
        <v>42.185972999999997</v>
      </c>
      <c r="E267" s="25">
        <v>-112.248386</v>
      </c>
      <c r="F267" s="25" t="s">
        <v>7</v>
      </c>
      <c r="G267" s="17" t="str">
        <f t="shared" si="9"/>
        <v>https://maps.google.com/?q=42.185973,-112.248386</v>
      </c>
      <c r="H267" s="25" t="s">
        <v>1351</v>
      </c>
      <c r="I267" s="25" t="s">
        <v>409</v>
      </c>
      <c r="J267" s="25" t="s">
        <v>232</v>
      </c>
      <c r="K267" s="26">
        <v>6</v>
      </c>
      <c r="L267" s="26" t="s">
        <v>924</v>
      </c>
      <c r="M267" s="26"/>
      <c r="N267" s="26"/>
      <c r="O267" s="26">
        <v>6</v>
      </c>
      <c r="P267" s="25" t="str">
        <f t="shared" si="8"/>
        <v>F</v>
      </c>
    </row>
    <row r="268" spans="1:16" x14ac:dyDescent="0.25">
      <c r="A268" s="25" t="s">
        <v>410</v>
      </c>
      <c r="B268" s="25" t="s">
        <v>960</v>
      </c>
      <c r="C268" s="25" t="s">
        <v>411</v>
      </c>
      <c r="D268" s="25">
        <v>37.362960999999999</v>
      </c>
      <c r="E268" s="25">
        <v>-96.298289999999994</v>
      </c>
      <c r="F268" s="25" t="s">
        <v>412</v>
      </c>
      <c r="G268" s="17" t="str">
        <f t="shared" si="9"/>
        <v>https://maps.google.com/?q=37.362961,-96.29829</v>
      </c>
      <c r="H268" s="25" t="s">
        <v>1352</v>
      </c>
      <c r="I268" s="25" t="s">
        <v>413</v>
      </c>
      <c r="J268" s="25" t="s">
        <v>414</v>
      </c>
      <c r="K268" s="26">
        <v>10</v>
      </c>
      <c r="L268" s="26" t="s">
        <v>924</v>
      </c>
      <c r="M268" s="26"/>
      <c r="N268" s="26"/>
      <c r="O268" s="26">
        <v>10</v>
      </c>
      <c r="P268" s="25" t="str">
        <f t="shared" si="8"/>
        <v>F</v>
      </c>
    </row>
    <row r="269" spans="1:16" x14ac:dyDescent="0.25">
      <c r="A269" s="25" t="s">
        <v>415</v>
      </c>
      <c r="B269" s="25" t="s">
        <v>960</v>
      </c>
      <c r="C269" s="25" t="s">
        <v>416</v>
      </c>
      <c r="D269" s="25">
        <v>39.327060000000003</v>
      </c>
      <c r="E269" s="25">
        <v>-82.439633000000001</v>
      </c>
      <c r="F269" s="25" t="s">
        <v>7</v>
      </c>
      <c r="G269" s="17" t="str">
        <f t="shared" si="9"/>
        <v>https://maps.google.com/?q=39.32706,-82.439633</v>
      </c>
      <c r="H269" s="25" t="s">
        <v>1353</v>
      </c>
      <c r="I269" s="25" t="s">
        <v>417</v>
      </c>
      <c r="J269" s="25" t="s">
        <v>330</v>
      </c>
      <c r="K269" s="26">
        <v>7</v>
      </c>
      <c r="L269" s="26" t="s">
        <v>924</v>
      </c>
      <c r="M269" s="26"/>
      <c r="N269" s="26"/>
      <c r="O269" s="26">
        <v>7</v>
      </c>
      <c r="P269" s="25" t="str">
        <f t="shared" si="8"/>
        <v>F</v>
      </c>
    </row>
    <row r="270" spans="1:16" x14ac:dyDescent="0.25">
      <c r="A270" s="25" t="s">
        <v>418</v>
      </c>
      <c r="B270" s="25" t="s">
        <v>960</v>
      </c>
      <c r="C270" s="25" t="s">
        <v>419</v>
      </c>
      <c r="D270" s="25">
        <v>45.134462999999997</v>
      </c>
      <c r="E270" s="25">
        <v>-92.548720000000003</v>
      </c>
      <c r="F270" s="25" t="s">
        <v>7</v>
      </c>
      <c r="G270" s="17" t="str">
        <f t="shared" si="9"/>
        <v>https://maps.google.com/?q=45.134463,-92.54872</v>
      </c>
      <c r="H270" s="25" t="s">
        <v>1354</v>
      </c>
      <c r="I270" s="25" t="s">
        <v>420</v>
      </c>
      <c r="J270" s="25" t="s">
        <v>131</v>
      </c>
      <c r="K270" s="26">
        <v>7</v>
      </c>
      <c r="L270" s="26" t="s">
        <v>924</v>
      </c>
      <c r="M270" s="26"/>
      <c r="N270" s="26"/>
      <c r="O270" s="26">
        <v>7</v>
      </c>
      <c r="P270" s="25" t="str">
        <f t="shared" si="8"/>
        <v>F</v>
      </c>
    </row>
    <row r="271" spans="1:16" x14ac:dyDescent="0.25">
      <c r="A271" s="25" t="s">
        <v>426</v>
      </c>
      <c r="B271" s="25" t="s">
        <v>960</v>
      </c>
      <c r="C271" s="25" t="s">
        <v>427</v>
      </c>
      <c r="D271" s="25">
        <v>39.628591</v>
      </c>
      <c r="E271" s="25">
        <v>-87.694924999999998</v>
      </c>
      <c r="F271" s="25" t="s">
        <v>7</v>
      </c>
      <c r="G271" s="17" t="str">
        <f t="shared" si="9"/>
        <v>https://maps.google.com/?q=39.628591,-87.694925</v>
      </c>
      <c r="H271" s="25" t="s">
        <v>1355</v>
      </c>
      <c r="I271" s="25" t="s">
        <v>428</v>
      </c>
      <c r="J271" s="25" t="s">
        <v>136</v>
      </c>
      <c r="K271" s="26">
        <v>5</v>
      </c>
      <c r="L271" s="26" t="s">
        <v>924</v>
      </c>
      <c r="M271" s="26"/>
      <c r="N271" s="26"/>
      <c r="O271" s="26">
        <v>5</v>
      </c>
      <c r="P271" s="25" t="str">
        <f t="shared" si="8"/>
        <v>F</v>
      </c>
    </row>
    <row r="272" spans="1:16" x14ac:dyDescent="0.25">
      <c r="A272" s="25" t="s">
        <v>429</v>
      </c>
      <c r="B272" s="25" t="s">
        <v>960</v>
      </c>
      <c r="C272" s="25" t="s">
        <v>430</v>
      </c>
      <c r="D272" s="25">
        <v>38.075887000000002</v>
      </c>
      <c r="E272" s="25">
        <v>-89.394604999999999</v>
      </c>
      <c r="F272" s="25" t="s">
        <v>7</v>
      </c>
      <c r="G272" s="17" t="str">
        <f t="shared" si="9"/>
        <v>https://maps.google.com/?q=38.075887,-89.394605</v>
      </c>
      <c r="H272" s="25" t="s">
        <v>1356</v>
      </c>
      <c r="I272" s="25" t="s">
        <v>431</v>
      </c>
      <c r="J272" s="25" t="s">
        <v>136</v>
      </c>
      <c r="K272" s="26">
        <v>10</v>
      </c>
      <c r="L272" s="26" t="s">
        <v>924</v>
      </c>
      <c r="M272" s="26"/>
      <c r="N272" s="26"/>
      <c r="O272" s="26">
        <v>10</v>
      </c>
      <c r="P272" s="25" t="str">
        <f t="shared" si="8"/>
        <v>F</v>
      </c>
    </row>
    <row r="273" spans="1:16" x14ac:dyDescent="0.25">
      <c r="A273" s="25" t="s">
        <v>432</v>
      </c>
      <c r="B273" s="25" t="s">
        <v>960</v>
      </c>
      <c r="C273" s="25" t="s">
        <v>433</v>
      </c>
      <c r="D273" s="25">
        <v>38.06653</v>
      </c>
      <c r="E273" s="25">
        <v>-75.548130999999998</v>
      </c>
      <c r="F273" s="25" t="s">
        <v>7</v>
      </c>
      <c r="G273" s="17" t="str">
        <f t="shared" si="9"/>
        <v>https://maps.google.com/?q=38.06653,-75.548131</v>
      </c>
      <c r="H273" s="25" t="s">
        <v>1357</v>
      </c>
      <c r="I273" s="25" t="s">
        <v>434</v>
      </c>
      <c r="J273" s="25" t="s">
        <v>197</v>
      </c>
      <c r="K273" s="26">
        <v>12</v>
      </c>
      <c r="L273" s="26" t="s">
        <v>924</v>
      </c>
      <c r="M273" s="26"/>
      <c r="N273" s="26"/>
      <c r="O273" s="26">
        <v>12</v>
      </c>
      <c r="P273" s="25" t="str">
        <f t="shared" si="8"/>
        <v>F</v>
      </c>
    </row>
    <row r="274" spans="1:16" x14ac:dyDescent="0.25">
      <c r="A274" s="25" t="s">
        <v>435</v>
      </c>
      <c r="B274" s="25" t="s">
        <v>960</v>
      </c>
      <c r="C274" s="25" t="s">
        <v>436</v>
      </c>
      <c r="D274" s="25">
        <v>43.301749999999998</v>
      </c>
      <c r="E274" s="25">
        <v>-89.758481000000003</v>
      </c>
      <c r="F274" s="25" t="s">
        <v>7</v>
      </c>
      <c r="G274" s="17" t="str">
        <f t="shared" si="9"/>
        <v>https://maps.google.com/?q=43.30175,-89.758481</v>
      </c>
      <c r="H274" s="25" t="s">
        <v>437</v>
      </c>
      <c r="I274" s="25" t="s">
        <v>438</v>
      </c>
      <c r="J274" s="25" t="s">
        <v>131</v>
      </c>
      <c r="K274" s="26">
        <v>7</v>
      </c>
      <c r="L274" s="26" t="s">
        <v>924</v>
      </c>
      <c r="M274" s="26"/>
      <c r="N274" s="26"/>
      <c r="O274" s="26">
        <v>7</v>
      </c>
      <c r="P274" s="25" t="str">
        <f t="shared" si="8"/>
        <v>F</v>
      </c>
    </row>
    <row r="275" spans="1:16" x14ac:dyDescent="0.25">
      <c r="A275" s="25" t="s">
        <v>439</v>
      </c>
      <c r="B275" s="25" t="s">
        <v>960</v>
      </c>
      <c r="C275" s="25" t="s">
        <v>440</v>
      </c>
      <c r="D275" s="25">
        <v>44.581619000000003</v>
      </c>
      <c r="E275" s="25">
        <v>-97.212947</v>
      </c>
      <c r="F275" s="25" t="s">
        <v>16</v>
      </c>
      <c r="G275" s="17" t="str">
        <f t="shared" si="9"/>
        <v>https://maps.google.com/?q=44.581619,-97.212947</v>
      </c>
      <c r="H275" s="25" t="s">
        <v>1358</v>
      </c>
      <c r="I275" s="25" t="s">
        <v>441</v>
      </c>
      <c r="J275" s="25" t="s">
        <v>357</v>
      </c>
      <c r="K275" s="26">
        <v>10</v>
      </c>
      <c r="L275" s="26" t="s">
        <v>924</v>
      </c>
      <c r="M275" s="26"/>
      <c r="N275" s="26"/>
      <c r="O275" s="26">
        <v>10</v>
      </c>
      <c r="P275" s="25" t="str">
        <f t="shared" si="8"/>
        <v>F</v>
      </c>
    </row>
    <row r="276" spans="1:16" x14ac:dyDescent="0.25">
      <c r="A276" s="25" t="s">
        <v>442</v>
      </c>
      <c r="B276" s="25" t="s">
        <v>960</v>
      </c>
      <c r="C276" s="25" t="s">
        <v>443</v>
      </c>
      <c r="D276" s="25">
        <v>43.212873999999999</v>
      </c>
      <c r="E276" s="25">
        <v>-95.839040999999995</v>
      </c>
      <c r="F276" s="25" t="s">
        <v>7</v>
      </c>
      <c r="G276" s="17" t="str">
        <f t="shared" si="9"/>
        <v>https://maps.google.com/?q=43.212874,-95.839041</v>
      </c>
      <c r="H276" s="25" t="s">
        <v>1359</v>
      </c>
      <c r="I276" s="25" t="s">
        <v>444</v>
      </c>
      <c r="J276" s="25" t="s">
        <v>169</v>
      </c>
      <c r="K276" s="26">
        <v>4</v>
      </c>
      <c r="L276" s="26" t="s">
        <v>924</v>
      </c>
      <c r="M276" s="26"/>
      <c r="N276" s="26"/>
      <c r="O276" s="26">
        <v>4</v>
      </c>
      <c r="P276" s="25" t="str">
        <f t="shared" si="8"/>
        <v>F</v>
      </c>
    </row>
    <row r="277" spans="1:16" x14ac:dyDescent="0.25">
      <c r="A277" s="25" t="s">
        <v>445</v>
      </c>
      <c r="B277" s="25" t="s">
        <v>960</v>
      </c>
      <c r="C277" s="25" t="s">
        <v>446</v>
      </c>
      <c r="D277" s="25">
        <v>41.332110999999998</v>
      </c>
      <c r="E277" s="25">
        <v>-92.216403999999997</v>
      </c>
      <c r="F277" s="25" t="s">
        <v>7</v>
      </c>
      <c r="G277" s="17" t="str">
        <f t="shared" si="9"/>
        <v>https://maps.google.com/?q=41.332111,-92.216404</v>
      </c>
      <c r="H277" s="25" t="s">
        <v>1360</v>
      </c>
      <c r="I277" s="25" t="s">
        <v>447</v>
      </c>
      <c r="J277" s="25" t="s">
        <v>169</v>
      </c>
      <c r="K277" s="26">
        <v>9</v>
      </c>
      <c r="L277" s="26" t="s">
        <v>924</v>
      </c>
      <c r="M277" s="26"/>
      <c r="N277" s="26"/>
      <c r="O277" s="26">
        <v>9</v>
      </c>
      <c r="P277" s="25" t="str">
        <f t="shared" si="8"/>
        <v>F</v>
      </c>
    </row>
    <row r="278" spans="1:16" x14ac:dyDescent="0.25">
      <c r="A278" s="25" t="s">
        <v>448</v>
      </c>
      <c r="B278" s="25" t="s">
        <v>960</v>
      </c>
      <c r="C278" s="25" t="s">
        <v>449</v>
      </c>
      <c r="D278" s="25">
        <v>33.224257000000001</v>
      </c>
      <c r="E278" s="25">
        <v>-87.612399999999994</v>
      </c>
      <c r="F278" s="25" t="s">
        <v>16</v>
      </c>
      <c r="G278" s="17" t="str">
        <f t="shared" si="9"/>
        <v>https://maps.google.com/?q=33.224257,-87.6124</v>
      </c>
      <c r="H278" s="25" t="s">
        <v>450</v>
      </c>
      <c r="I278" s="25" t="s">
        <v>451</v>
      </c>
      <c r="J278" s="25" t="s">
        <v>189</v>
      </c>
      <c r="K278" s="26">
        <v>6</v>
      </c>
      <c r="L278" s="26" t="s">
        <v>924</v>
      </c>
      <c r="M278" s="26"/>
      <c r="N278" s="26"/>
      <c r="O278" s="26">
        <v>6</v>
      </c>
      <c r="P278" s="25" t="str">
        <f t="shared" si="8"/>
        <v>F</v>
      </c>
    </row>
    <row r="279" spans="1:16" x14ac:dyDescent="0.25">
      <c r="A279" s="25" t="s">
        <v>452</v>
      </c>
      <c r="B279" s="25" t="s">
        <v>960</v>
      </c>
      <c r="C279" s="25" t="s">
        <v>453</v>
      </c>
      <c r="D279" s="25">
        <v>33.462577000000003</v>
      </c>
      <c r="E279" s="25">
        <v>-94.057067000000004</v>
      </c>
      <c r="F279" s="25" t="s">
        <v>7</v>
      </c>
      <c r="G279" s="17" t="str">
        <f t="shared" si="9"/>
        <v>https://maps.google.com/?q=33.462577,-94.057067</v>
      </c>
      <c r="H279" s="25" t="s">
        <v>454</v>
      </c>
      <c r="I279" s="25" t="s">
        <v>455</v>
      </c>
      <c r="J279" s="25" t="s">
        <v>185</v>
      </c>
      <c r="K279" s="26">
        <v>10</v>
      </c>
      <c r="L279" s="26" t="s">
        <v>924</v>
      </c>
      <c r="M279" s="26"/>
      <c r="N279" s="26"/>
      <c r="O279" s="26">
        <v>10</v>
      </c>
      <c r="P279" s="25" t="str">
        <f t="shared" si="8"/>
        <v>F</v>
      </c>
    </row>
    <row r="280" spans="1:16" x14ac:dyDescent="0.25">
      <c r="A280" s="25" t="s">
        <v>456</v>
      </c>
      <c r="B280" s="25" t="s">
        <v>960</v>
      </c>
      <c r="C280" s="25" t="s">
        <v>457</v>
      </c>
      <c r="D280" s="25">
        <v>39.864445000000003</v>
      </c>
      <c r="E280" s="25">
        <v>-88.161843000000005</v>
      </c>
      <c r="F280" s="25" t="s">
        <v>7</v>
      </c>
      <c r="G280" s="17" t="str">
        <f t="shared" si="9"/>
        <v>https://maps.google.com/?q=39.864445,-88.161843</v>
      </c>
      <c r="H280" s="25" t="s">
        <v>1361</v>
      </c>
      <c r="I280" s="25" t="s">
        <v>458</v>
      </c>
      <c r="J280" s="25" t="s">
        <v>136</v>
      </c>
      <c r="K280" s="26">
        <v>5</v>
      </c>
      <c r="L280" s="26" t="s">
        <v>924</v>
      </c>
      <c r="M280" s="26"/>
      <c r="N280" s="26"/>
      <c r="O280" s="26">
        <v>5</v>
      </c>
      <c r="P280" s="25" t="str">
        <f t="shared" si="8"/>
        <v>F</v>
      </c>
    </row>
    <row r="281" spans="1:16" x14ac:dyDescent="0.25">
      <c r="A281" s="25" t="s">
        <v>459</v>
      </c>
      <c r="B281" s="25" t="s">
        <v>960</v>
      </c>
      <c r="C281" s="25" t="s">
        <v>460</v>
      </c>
      <c r="D281" s="25">
        <v>31.341308000000001</v>
      </c>
      <c r="E281" s="25">
        <v>-83.047810999999996</v>
      </c>
      <c r="F281" s="25" t="s">
        <v>7</v>
      </c>
      <c r="G281" s="17" t="str">
        <f t="shared" si="9"/>
        <v>https://maps.google.com/?q=31.341308,-83.047811</v>
      </c>
      <c r="H281" s="25" t="s">
        <v>1362</v>
      </c>
      <c r="I281" s="25" t="s">
        <v>461</v>
      </c>
      <c r="J281" s="25" t="s">
        <v>163</v>
      </c>
      <c r="K281" s="26">
        <v>7</v>
      </c>
      <c r="L281" s="26" t="s">
        <v>924</v>
      </c>
      <c r="M281" s="26"/>
      <c r="N281" s="26"/>
      <c r="O281" s="26">
        <v>7</v>
      </c>
      <c r="P281" s="25" t="str">
        <f t="shared" si="8"/>
        <v>F</v>
      </c>
    </row>
    <row r="282" spans="1:16" x14ac:dyDescent="0.25">
      <c r="A282" s="25" t="s">
        <v>462</v>
      </c>
      <c r="B282" s="25" t="s">
        <v>960</v>
      </c>
      <c r="C282" s="25" t="s">
        <v>463</v>
      </c>
      <c r="D282" s="25">
        <v>36.357253</v>
      </c>
      <c r="E282" s="25">
        <v>-96.013013999999998</v>
      </c>
      <c r="F282" s="25" t="s">
        <v>7</v>
      </c>
      <c r="G282" s="17" t="str">
        <f t="shared" si="9"/>
        <v>https://maps.google.com/?q=36.357253,-96.013014</v>
      </c>
      <c r="H282" s="25" t="s">
        <v>464</v>
      </c>
      <c r="I282" s="25" t="s">
        <v>465</v>
      </c>
      <c r="J282" s="25" t="s">
        <v>250</v>
      </c>
      <c r="K282" s="26">
        <v>3</v>
      </c>
      <c r="L282" s="26" t="s">
        <v>924</v>
      </c>
      <c r="M282" s="26"/>
      <c r="N282" s="26"/>
      <c r="O282" s="26">
        <v>3</v>
      </c>
      <c r="P282" s="25" t="str">
        <f t="shared" si="8"/>
        <v>F</v>
      </c>
    </row>
    <row r="283" spans="1:16" x14ac:dyDescent="0.25">
      <c r="A283" s="25" t="s">
        <v>466</v>
      </c>
      <c r="B283" s="25" t="s">
        <v>960</v>
      </c>
      <c r="C283" s="25" t="s">
        <v>467</v>
      </c>
      <c r="D283" s="25">
        <v>41.004268000000003</v>
      </c>
      <c r="E283" s="25">
        <v>-81.755947000000006</v>
      </c>
      <c r="F283" s="25" t="s">
        <v>16</v>
      </c>
      <c r="G283" s="17" t="str">
        <f t="shared" si="9"/>
        <v>https://maps.google.com/?q=41.004268,-81.755947</v>
      </c>
      <c r="H283" s="25" t="s">
        <v>1363</v>
      </c>
      <c r="I283" s="25" t="s">
        <v>468</v>
      </c>
      <c r="J283" s="25" t="s">
        <v>330</v>
      </c>
      <c r="K283" s="26">
        <v>7</v>
      </c>
      <c r="L283" s="26" t="s">
        <v>924</v>
      </c>
      <c r="M283" s="26"/>
      <c r="N283" s="26"/>
      <c r="O283" s="26">
        <v>7</v>
      </c>
      <c r="P283" s="25" t="str">
        <f t="shared" si="8"/>
        <v>F</v>
      </c>
    </row>
    <row r="284" spans="1:16" x14ac:dyDescent="0.25">
      <c r="A284" s="25" t="s">
        <v>469</v>
      </c>
      <c r="B284" s="25" t="s">
        <v>960</v>
      </c>
      <c r="C284" s="25" t="s">
        <v>470</v>
      </c>
      <c r="D284" s="25">
        <v>42.755628999999999</v>
      </c>
      <c r="E284" s="25">
        <v>-88.208950999999999</v>
      </c>
      <c r="F284" s="25" t="s">
        <v>16</v>
      </c>
      <c r="G284" s="17" t="str">
        <f t="shared" si="9"/>
        <v>https://maps.google.com/?q=42.755629,-88.208951</v>
      </c>
      <c r="H284" s="25" t="s">
        <v>1364</v>
      </c>
      <c r="I284" s="25" t="s">
        <v>471</v>
      </c>
      <c r="J284" s="25" t="s">
        <v>131</v>
      </c>
      <c r="K284" s="26">
        <v>3</v>
      </c>
      <c r="L284" s="26" t="s">
        <v>924</v>
      </c>
      <c r="M284" s="26"/>
      <c r="N284" s="26"/>
      <c r="O284" s="26">
        <v>3</v>
      </c>
      <c r="P284" s="25" t="str">
        <f t="shared" si="8"/>
        <v>F</v>
      </c>
    </row>
    <row r="285" spans="1:16" x14ac:dyDescent="0.25">
      <c r="A285" s="27" t="s">
        <v>946</v>
      </c>
      <c r="B285" s="27" t="s">
        <v>1437</v>
      </c>
      <c r="C285" s="27" t="s">
        <v>950</v>
      </c>
      <c r="D285" s="27"/>
      <c r="E285" s="27"/>
      <c r="F285" s="27"/>
      <c r="G285" s="27"/>
      <c r="H285" s="27"/>
      <c r="I285" s="27"/>
      <c r="J285" s="27"/>
      <c r="K285" s="28">
        <v>15</v>
      </c>
      <c r="L285" s="28" t="s">
        <v>924</v>
      </c>
      <c r="M285" s="28">
        <v>15</v>
      </c>
      <c r="N285" s="28"/>
      <c r="O285" s="28"/>
      <c r="P285" s="27"/>
    </row>
    <row r="286" spans="1:16" x14ac:dyDescent="0.25">
      <c r="A286" s="27" t="s">
        <v>947</v>
      </c>
      <c r="B286" s="27" t="s">
        <v>1437</v>
      </c>
      <c r="C286" s="27" t="s">
        <v>949</v>
      </c>
      <c r="D286" s="27"/>
      <c r="E286" s="27"/>
      <c r="F286" s="27"/>
      <c r="G286" s="27"/>
      <c r="H286" s="27"/>
      <c r="I286" s="27"/>
      <c r="J286" s="27"/>
      <c r="K286" s="28">
        <v>15</v>
      </c>
      <c r="L286" s="28" t="s">
        <v>924</v>
      </c>
      <c r="M286" s="28"/>
      <c r="N286" s="28">
        <v>15</v>
      </c>
      <c r="O286" s="28"/>
      <c r="P286" s="27"/>
    </row>
    <row r="287" spans="1:16" x14ac:dyDescent="0.25">
      <c r="A287" s="27" t="s">
        <v>948</v>
      </c>
      <c r="B287" s="27" t="s">
        <v>1437</v>
      </c>
      <c r="C287" s="27" t="s">
        <v>951</v>
      </c>
      <c r="D287" s="27"/>
      <c r="E287" s="27"/>
      <c r="F287" s="27"/>
      <c r="G287" s="27"/>
      <c r="H287" s="27"/>
      <c r="I287" s="27"/>
      <c r="J287" s="27"/>
      <c r="K287" s="28">
        <v>15</v>
      </c>
      <c r="L287" s="28" t="s">
        <v>924</v>
      </c>
      <c r="M287" s="28"/>
      <c r="N287" s="28"/>
      <c r="O287" s="28">
        <v>15</v>
      </c>
      <c r="P287" s="27"/>
    </row>
    <row r="288" spans="1:16" x14ac:dyDescent="0.25">
      <c r="A288" s="27" t="s">
        <v>918</v>
      </c>
      <c r="B288" s="27"/>
      <c r="C288" s="27" t="s">
        <v>934</v>
      </c>
      <c r="D288" s="27"/>
      <c r="E288" s="27"/>
      <c r="F288" s="27" t="s">
        <v>956</v>
      </c>
      <c r="G288" s="27"/>
      <c r="H288" s="27"/>
      <c r="I288" s="27"/>
      <c r="J288" s="27"/>
      <c r="K288" s="28"/>
      <c r="L288" s="28" t="s">
        <v>925</v>
      </c>
      <c r="M288" s="28"/>
      <c r="N288" s="28"/>
      <c r="O288" s="28"/>
      <c r="P288" s="27"/>
    </row>
    <row r="289" spans="1:16" x14ac:dyDescent="0.25">
      <c r="A289" s="27" t="s">
        <v>930</v>
      </c>
      <c r="B289" s="27"/>
      <c r="C289" s="27" t="s">
        <v>935</v>
      </c>
      <c r="D289" s="27"/>
      <c r="E289" s="27"/>
      <c r="F289" s="27" t="s">
        <v>957</v>
      </c>
      <c r="G289" s="27"/>
      <c r="H289" s="27"/>
      <c r="I289" s="27"/>
      <c r="J289" s="27"/>
      <c r="K289" s="28"/>
      <c r="L289" s="28" t="s">
        <v>925</v>
      </c>
      <c r="M289" s="28"/>
      <c r="N289" s="28"/>
      <c r="O289" s="28"/>
      <c r="P289" s="27"/>
    </row>
    <row r="290" spans="1:16" x14ac:dyDescent="0.25">
      <c r="A290" s="27" t="s">
        <v>911</v>
      </c>
      <c r="B290" s="27"/>
      <c r="C290" s="27" t="s">
        <v>940</v>
      </c>
      <c r="D290" s="27"/>
      <c r="E290" s="27"/>
      <c r="F290" s="27" t="s">
        <v>958</v>
      </c>
      <c r="G290" s="27"/>
      <c r="H290" s="27"/>
      <c r="I290" s="27"/>
      <c r="J290" s="27"/>
      <c r="K290" s="28"/>
      <c r="L290" s="28" t="s">
        <v>925</v>
      </c>
      <c r="M290" s="28"/>
      <c r="N290" s="28"/>
      <c r="O290" s="28"/>
      <c r="P290" s="27"/>
    </row>
    <row r="291" spans="1:16" x14ac:dyDescent="0.25">
      <c r="A291" s="27" t="s">
        <v>931</v>
      </c>
      <c r="B291" s="27"/>
      <c r="C291" s="27" t="s">
        <v>936</v>
      </c>
      <c r="D291" s="27"/>
      <c r="E291" s="27"/>
      <c r="F291" s="27" t="s">
        <v>941</v>
      </c>
      <c r="G291" s="27"/>
      <c r="H291" s="27"/>
      <c r="I291" s="27"/>
      <c r="J291" s="27"/>
      <c r="K291" s="28">
        <v>10000</v>
      </c>
      <c r="L291" s="28" t="s">
        <v>925</v>
      </c>
      <c r="M291" s="28"/>
      <c r="N291" s="28"/>
      <c r="O291" s="28"/>
      <c r="P291" s="27"/>
    </row>
    <row r="292" spans="1:16" x14ac:dyDescent="0.25">
      <c r="A292" s="27" t="s">
        <v>932</v>
      </c>
      <c r="B292" s="27"/>
      <c r="C292" s="27" t="s">
        <v>937</v>
      </c>
      <c r="D292" s="27"/>
      <c r="E292" s="27"/>
      <c r="F292" s="27" t="s">
        <v>942</v>
      </c>
      <c r="G292" s="27"/>
      <c r="H292" s="27"/>
      <c r="I292" s="27"/>
      <c r="J292" s="27"/>
      <c r="K292" s="28">
        <v>10000</v>
      </c>
      <c r="L292" s="28" t="s">
        <v>925</v>
      </c>
      <c r="M292" s="28"/>
      <c r="N292" s="28"/>
      <c r="O292" s="28"/>
      <c r="P292" s="27"/>
    </row>
    <row r="293" spans="1:16" x14ac:dyDescent="0.25">
      <c r="A293" s="27" t="s">
        <v>933</v>
      </c>
      <c r="B293" s="27"/>
      <c r="C293" s="27" t="s">
        <v>938</v>
      </c>
      <c r="D293" s="27"/>
      <c r="E293" s="27"/>
      <c r="F293" s="27" t="s">
        <v>943</v>
      </c>
      <c r="G293" s="27"/>
      <c r="H293" s="27"/>
      <c r="I293" s="27"/>
      <c r="J293" s="27"/>
      <c r="K293" s="28">
        <v>10000</v>
      </c>
      <c r="L293" s="28" t="s">
        <v>925</v>
      </c>
      <c r="M293" s="28"/>
      <c r="N293" s="28"/>
      <c r="O293" s="28"/>
      <c r="P293" s="27"/>
    </row>
    <row r="294" spans="1:16" x14ac:dyDescent="0.25">
      <c r="A294" s="27" t="s">
        <v>913</v>
      </c>
      <c r="B294" s="27"/>
      <c r="C294" s="27" t="s">
        <v>939</v>
      </c>
      <c r="D294" s="27"/>
      <c r="E294" s="27"/>
      <c r="F294" s="27" t="s">
        <v>944</v>
      </c>
      <c r="G294" s="27"/>
      <c r="H294" s="27"/>
      <c r="I294" s="27"/>
      <c r="J294" s="27"/>
      <c r="K294" s="28">
        <v>10000</v>
      </c>
      <c r="L294" s="28" t="s">
        <v>925</v>
      </c>
      <c r="M294" s="28"/>
      <c r="N294" s="28"/>
      <c r="O294" s="28"/>
      <c r="P294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ScoreHelperLeg-A</vt:lpstr>
      <vt:lpstr>Scorer(A)</vt:lpstr>
      <vt:lpstr>LegA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Tong</dc:creator>
  <cp:lastModifiedBy>Paul Tong</cp:lastModifiedBy>
  <dcterms:created xsi:type="dcterms:W3CDTF">2024-04-30T21:23:18Z</dcterms:created>
  <dcterms:modified xsi:type="dcterms:W3CDTF">2024-06-19T15:01:15Z</dcterms:modified>
</cp:coreProperties>
</file>